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35" windowHeight="11505"/>
  </bookViews>
  <sheets>
    <sheet name="Virtual Octant" sheetId="1" r:id="rId1"/>
    <sheet name="Sheet2" sheetId="2" state="hidden" r:id="rId2"/>
  </sheets>
  <calcPr calcId="125725"/>
</workbook>
</file>

<file path=xl/calcChain.xml><?xml version="1.0" encoding="utf-8"?>
<calcChain xmlns="http://schemas.openxmlformats.org/spreadsheetml/2006/main">
  <c r="H4" i="2"/>
  <c r="E10"/>
  <c r="C14" s="1"/>
  <c r="C10"/>
  <c r="B14" s="1"/>
  <c r="D18"/>
  <c r="C23" s="1"/>
  <c r="D17"/>
  <c r="B22" s="1"/>
  <c r="D19"/>
  <c r="B106"/>
  <c r="E105"/>
  <c r="E106" s="1"/>
  <c r="F31"/>
  <c r="E31"/>
  <c r="F30"/>
  <c r="E30"/>
  <c r="C8"/>
  <c r="C6"/>
  <c r="C31"/>
  <c r="C30"/>
  <c r="B117"/>
  <c r="C42"/>
  <c r="B42"/>
  <c r="G8" l="1"/>
  <c r="F6"/>
  <c r="F7"/>
  <c r="F8"/>
  <c r="G6"/>
  <c r="G7"/>
  <c r="C13"/>
  <c r="C15"/>
  <c r="C105"/>
  <c r="C106" s="1"/>
  <c r="B13"/>
  <c r="B15"/>
  <c r="B23"/>
  <c r="B24"/>
  <c r="C22"/>
  <c r="C24"/>
  <c r="C117" l="1"/>
  <c r="B109"/>
  <c r="C109" s="1"/>
  <c r="C130" s="1"/>
  <c r="F105"/>
  <c r="F106" s="1"/>
  <c r="B130" l="1"/>
  <c r="B34"/>
  <c r="B55" s="1"/>
  <c r="H20"/>
  <c r="E24"/>
  <c r="D24"/>
  <c r="E23"/>
  <c r="D23"/>
  <c r="E22"/>
  <c r="D22"/>
  <c r="E15"/>
  <c r="D15"/>
  <c r="E14"/>
  <c r="D14"/>
  <c r="E13"/>
  <c r="D13"/>
  <c r="I7"/>
  <c r="H7"/>
  <c r="H8"/>
  <c r="H6"/>
  <c r="E8"/>
  <c r="I8" s="1"/>
  <c r="E7"/>
  <c r="E6"/>
  <c r="D8"/>
  <c r="D7"/>
  <c r="D6"/>
  <c r="I6" s="1"/>
  <c r="G13" l="1"/>
  <c r="I13" s="1"/>
  <c r="F13"/>
  <c r="H13" s="1"/>
  <c r="F14"/>
  <c r="H14" s="1"/>
  <c r="G14"/>
  <c r="I14" s="1"/>
  <c r="G15"/>
  <c r="I15" s="1"/>
  <c r="F15"/>
  <c r="H15" s="1"/>
  <c r="G23"/>
  <c r="I23" s="1"/>
  <c r="C34"/>
  <c r="C55" s="1"/>
  <c r="B35"/>
  <c r="B46" s="1"/>
  <c r="B47" s="1"/>
  <c r="G22"/>
  <c r="I22" s="1"/>
  <c r="F24"/>
  <c r="F23"/>
  <c r="H23" s="1"/>
  <c r="F22"/>
  <c r="H22" s="1"/>
  <c r="G24"/>
  <c r="I24" s="1"/>
  <c r="B110" l="1"/>
  <c r="B121" s="1"/>
  <c r="B122" s="1"/>
  <c r="C35"/>
  <c r="B39" s="1"/>
  <c r="D50" s="1"/>
  <c r="B62" s="1"/>
  <c r="B51"/>
  <c r="C51"/>
  <c r="H24"/>
  <c r="B71" s="1"/>
  <c r="C110" l="1"/>
  <c r="B114" s="1"/>
  <c r="D125" s="1"/>
  <c r="B137" s="1"/>
  <c r="B146"/>
  <c r="C146" s="1"/>
  <c r="B126"/>
  <c r="C126"/>
  <c r="C39"/>
  <c r="E50" s="1"/>
  <c r="B82"/>
  <c r="B83" s="1"/>
  <c r="C71"/>
  <c r="D51"/>
  <c r="B63" s="1"/>
  <c r="D63" s="1"/>
  <c r="H62"/>
  <c r="B66" s="1"/>
  <c r="B78" s="1"/>
  <c r="D62"/>
  <c r="B43"/>
  <c r="B118" l="1"/>
  <c r="C114"/>
  <c r="E125" s="1"/>
  <c r="E51"/>
  <c r="C63" s="1"/>
  <c r="C43"/>
  <c r="D126"/>
  <c r="B138" s="1"/>
  <c r="D138" s="1"/>
  <c r="D137"/>
  <c r="H137"/>
  <c r="B141" s="1"/>
  <c r="B153" s="1"/>
  <c r="B87"/>
  <c r="C87"/>
  <c r="C62"/>
  <c r="B56" l="1"/>
  <c r="B58" s="1"/>
  <c r="E126"/>
  <c r="B131" s="1"/>
  <c r="B133" s="1"/>
  <c r="C118"/>
  <c r="C137"/>
  <c r="E63"/>
  <c r="I62"/>
  <c r="C66" s="1"/>
  <c r="E62"/>
  <c r="F63" l="1"/>
  <c r="H63" s="1"/>
  <c r="B67" s="1"/>
  <c r="C56"/>
  <c r="C138"/>
  <c r="E138" s="1"/>
  <c r="F138" s="1"/>
  <c r="H138" s="1"/>
  <c r="B142" s="1"/>
  <c r="I137"/>
  <c r="C141" s="1"/>
  <c r="E137"/>
  <c r="C131"/>
  <c r="C78"/>
  <c r="G63"/>
  <c r="I63" s="1"/>
  <c r="C67" s="1"/>
  <c r="B70" l="1"/>
  <c r="C70" s="1"/>
  <c r="G138"/>
  <c r="I138" s="1"/>
  <c r="C142" s="1"/>
  <c r="B145" s="1"/>
  <c r="B166" s="1"/>
  <c r="C153"/>
  <c r="B91" l="1"/>
  <c r="C145"/>
  <c r="C166" s="1"/>
  <c r="C91"/>
  <c r="B75"/>
  <c r="B79" l="1"/>
  <c r="D86"/>
  <c r="B98" s="1"/>
  <c r="C75"/>
  <c r="D87"/>
  <c r="B99" s="1"/>
  <c r="D99" l="1"/>
  <c r="C79"/>
  <c r="E86"/>
  <c r="E87"/>
  <c r="D98"/>
  <c r="H98"/>
  <c r="C99" l="1"/>
  <c r="C98"/>
  <c r="B92"/>
  <c r="B94" s="1"/>
  <c r="E99" l="1"/>
  <c r="G99" s="1"/>
  <c r="I99" s="1"/>
  <c r="E98"/>
  <c r="I98"/>
  <c r="C92"/>
  <c r="F99" l="1"/>
  <c r="H99" s="1"/>
  <c r="B150" l="1"/>
  <c r="C150" s="1"/>
  <c r="B157"/>
  <c r="B158" s="1"/>
  <c r="C154" l="1"/>
  <c r="E161"/>
  <c r="B154"/>
  <c r="D161"/>
  <c r="B173" s="1"/>
  <c r="C162"/>
  <c r="E162" s="1"/>
  <c r="B162"/>
  <c r="D162" s="1"/>
  <c r="B174" s="1"/>
  <c r="D174" l="1"/>
  <c r="H173"/>
  <c r="D173"/>
  <c r="C174"/>
  <c r="B167"/>
  <c r="B169" s="1"/>
  <c r="C173"/>
  <c r="E174" l="1"/>
  <c r="F174" s="1"/>
  <c r="H174" s="1"/>
  <c r="E173"/>
  <c r="I173"/>
  <c r="C167"/>
  <c r="G174" l="1"/>
  <c r="I174" s="1"/>
</calcChain>
</file>

<file path=xl/sharedStrings.xml><?xml version="1.0" encoding="utf-8"?>
<sst xmlns="http://schemas.openxmlformats.org/spreadsheetml/2006/main" count="194" uniqueCount="52">
  <si>
    <t>octant figure</t>
  </si>
  <si>
    <t>Foresight Horizon Mirror</t>
  </si>
  <si>
    <t>x</t>
  </si>
  <si>
    <t>y</t>
  </si>
  <si>
    <t>Rotate</t>
  </si>
  <si>
    <t>Angle</t>
  </si>
  <si>
    <t>Backsight Horizon Mirror</t>
  </si>
  <si>
    <t>Index Mirror</t>
  </si>
  <si>
    <t>Translate</t>
  </si>
  <si>
    <t>translate back</t>
  </si>
  <si>
    <t>Foresight Optical Path</t>
  </si>
  <si>
    <t xml:space="preserve">x </t>
  </si>
  <si>
    <t>M</t>
  </si>
  <si>
    <t>B</t>
  </si>
  <si>
    <t>Of Foresight Optical Path</t>
  </si>
  <si>
    <t>Of Index Mirror</t>
  </si>
  <si>
    <t>Intersection of Optical Path and Index Mirror</t>
  </si>
  <si>
    <t xml:space="preserve">Y </t>
  </si>
  <si>
    <t>X</t>
  </si>
  <si>
    <t>Optical path to Intersection</t>
  </si>
  <si>
    <t>Create Normal At Intersection</t>
  </si>
  <si>
    <t>Angle of foresight mirror</t>
  </si>
  <si>
    <t>Angle of Normal</t>
  </si>
  <si>
    <t>Nom X</t>
  </si>
  <si>
    <t>Nom Y</t>
  </si>
  <si>
    <t>Translate to intersection point</t>
  </si>
  <si>
    <t>Y</t>
  </si>
  <si>
    <t>Angle of Incedence</t>
  </si>
  <si>
    <t>start</t>
  </si>
  <si>
    <t>@ intersection</t>
  </si>
  <si>
    <t>of foresight optical path</t>
  </si>
  <si>
    <t>of normal</t>
  </si>
  <si>
    <t>Angle Betwixt</t>
  </si>
  <si>
    <t>unrotated</t>
  </si>
  <si>
    <t>translated</t>
  </si>
  <si>
    <t>rotated</t>
  </si>
  <si>
    <t>Of Foresight Horizon Mirror</t>
  </si>
  <si>
    <t>Of Normal</t>
  </si>
  <si>
    <t>Of Normal on Foresight Horizon Mirror</t>
  </si>
  <si>
    <t>Backsight Optical Path</t>
  </si>
  <si>
    <t>Of Backsight Horizon Mirror</t>
  </si>
  <si>
    <t>Of Backsight Optical path</t>
  </si>
  <si>
    <t>of Backsight Reflected optical path</t>
  </si>
  <si>
    <t>Change Horizon Mirror Angles</t>
  </si>
  <si>
    <t>to the Horizon</t>
  </si>
  <si>
    <t>Change Index Mirror Angles</t>
  </si>
  <si>
    <t>Change Length of Index Mirror</t>
  </si>
  <si>
    <t xml:space="preserve"> </t>
  </si>
  <si>
    <t>Change Vertical Location of Index Mirror</t>
  </si>
  <si>
    <t>Change Horizontal Location of Index Mirror</t>
  </si>
  <si>
    <t>Horizontal Location of Backsight Horizon Mirror</t>
  </si>
  <si>
    <t>Vertical Location of Backsight Horizon Mirror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</si>
</sst>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9FF8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9FF8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Virtual Octant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tx>
            <c:v>Foresight Mirror</c:v>
          </c:tx>
          <c:marker>
            <c:symbol val="none"/>
          </c:marker>
          <c:xVal>
            <c:numRef>
              <c:f>Sheet2!$H$6:$H$8</c:f>
              <c:numCache>
                <c:formatCode>General</c:formatCode>
                <c:ptCount val="3"/>
                <c:pt idx="0">
                  <c:v>-6.6956192854956393</c:v>
                </c:pt>
                <c:pt idx="1">
                  <c:v>-7</c:v>
                </c:pt>
                <c:pt idx="2">
                  <c:v>-7.3043807145043607</c:v>
                </c:pt>
              </c:numCache>
            </c:numRef>
          </c:xVal>
          <c:yVal>
            <c:numRef>
              <c:f>Sheet2!$I$6:$I$8</c:f>
              <c:numCache>
                <c:formatCode>General</c:formatCode>
                <c:ptCount val="3"/>
                <c:pt idx="0">
                  <c:v>-0.39667667014561758</c:v>
                </c:pt>
                <c:pt idx="1">
                  <c:v>0</c:v>
                </c:pt>
                <c:pt idx="2">
                  <c:v>0.39667667014561758</c:v>
                </c:pt>
              </c:numCache>
            </c:numRef>
          </c:yVal>
        </c:ser>
        <c:ser>
          <c:idx val="1"/>
          <c:order val="1"/>
          <c:tx>
            <c:v>Backsight Mirror</c:v>
          </c:tx>
          <c:marker>
            <c:symbol val="none"/>
          </c:marker>
          <c:xVal>
            <c:numRef>
              <c:f>Sheet2!$H$13:$H$15</c:f>
              <c:numCache>
                <c:formatCode>General</c:formatCode>
                <c:ptCount val="3"/>
                <c:pt idx="0">
                  <c:v>-6.6033233298543825</c:v>
                </c:pt>
                <c:pt idx="1">
                  <c:v>-7</c:v>
                </c:pt>
                <c:pt idx="2">
                  <c:v>-7.3966766701456175</c:v>
                </c:pt>
              </c:numCache>
            </c:numRef>
          </c:xVal>
          <c:yVal>
            <c:numRef>
              <c:f>Sheet2!$I$13:$I$15</c:f>
              <c:numCache>
                <c:formatCode>General</c:formatCode>
                <c:ptCount val="3"/>
                <c:pt idx="0">
                  <c:v>-3.1956192854956398</c:v>
                </c:pt>
                <c:pt idx="1">
                  <c:v>-3.5</c:v>
                </c:pt>
                <c:pt idx="2">
                  <c:v>-3.8043807145043602</c:v>
                </c:pt>
              </c:numCache>
            </c:numRef>
          </c:yVal>
        </c:ser>
        <c:ser>
          <c:idx val="2"/>
          <c:order val="2"/>
          <c:tx>
            <c:v>Index Mirror</c:v>
          </c:tx>
          <c:marker>
            <c:symbol val="none"/>
          </c:marker>
          <c:xVal>
            <c:numRef>
              <c:f>Sheet2!$H$22:$H$24</c:f>
              <c:numCache>
                <c:formatCode>General</c:formatCode>
                <c:ptCount val="3"/>
                <c:pt idx="0">
                  <c:v>-1.4808816094063042</c:v>
                </c:pt>
                <c:pt idx="1">
                  <c:v>-0.9</c:v>
                </c:pt>
                <c:pt idx="2">
                  <c:v>-0.31911839059369584</c:v>
                </c:pt>
              </c:numCache>
            </c:numRef>
          </c:xVal>
          <c:yVal>
            <c:numRef>
              <c:f>Sheet2!$I$22:$I$24</c:f>
              <c:numCache>
                <c:formatCode>General</c:formatCode>
                <c:ptCount val="3"/>
                <c:pt idx="0">
                  <c:v>23.746102525677209</c:v>
                </c:pt>
                <c:pt idx="1">
                  <c:v>21.5</c:v>
                </c:pt>
                <c:pt idx="2">
                  <c:v>19.253897474322791</c:v>
                </c:pt>
              </c:numCache>
            </c:numRef>
          </c:yVal>
        </c:ser>
        <c:ser>
          <c:idx val="3"/>
          <c:order val="3"/>
          <c:tx>
            <c:v>Foresight Optical Path (1)</c:v>
          </c:tx>
          <c:spPr>
            <a:ln w="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Sheet2!$B$42:$B$43</c:f>
              <c:numCache>
                <c:formatCode>General</c:formatCode>
                <c:ptCount val="2"/>
                <c:pt idx="0">
                  <c:v>7</c:v>
                </c:pt>
                <c:pt idx="1">
                  <c:v>-7.0000000000000009</c:v>
                </c:pt>
              </c:numCache>
            </c:numRef>
          </c:xVal>
          <c:yVal>
            <c:numRef>
              <c:f>Sheet2!$C$42:$C$43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4"/>
          <c:tx>
            <c:v>Normal Foresight Intersection (1)</c:v>
          </c:tx>
          <c:spPr>
            <a:ln w="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Sheet2!$D$50:$D$51</c:f>
              <c:numCache>
                <c:formatCode>General</c:formatCode>
                <c:ptCount val="2"/>
                <c:pt idx="0">
                  <c:v>-7.0000000000000009</c:v>
                </c:pt>
                <c:pt idx="1">
                  <c:v>-6.2066466597087659</c:v>
                </c:pt>
              </c:numCache>
            </c:numRef>
          </c:xVal>
          <c:yVal>
            <c:numRef>
              <c:f>Sheet2!$E$50:$E$51</c:f>
              <c:numCache>
                <c:formatCode>General</c:formatCode>
                <c:ptCount val="2"/>
                <c:pt idx="0">
                  <c:v>0</c:v>
                </c:pt>
                <c:pt idx="1">
                  <c:v>0.6087614290087211</c:v>
                </c:pt>
              </c:numCache>
            </c:numRef>
          </c:yVal>
        </c:ser>
        <c:ser>
          <c:idx val="6"/>
          <c:order val="5"/>
          <c:tx>
            <c:v>Foresight Reflected </c:v>
          </c:tx>
          <c:spPr>
            <a:ln w="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Sheet2!$B$78:$B$79</c:f>
              <c:numCache>
                <c:formatCode>General</c:formatCode>
                <c:ptCount val="2"/>
                <c:pt idx="0">
                  <c:v>-7.0000000000000009</c:v>
                </c:pt>
                <c:pt idx="1">
                  <c:v>-1.0665415510224341</c:v>
                </c:pt>
              </c:numCache>
            </c:numRef>
          </c:xVal>
          <c:yVal>
            <c:numRef>
              <c:f>Sheet2!$C$78:$C$79</c:f>
              <c:numCache>
                <c:formatCode>General</c:formatCode>
                <c:ptCount val="2"/>
                <c:pt idx="0">
                  <c:v>0</c:v>
                </c:pt>
                <c:pt idx="1">
                  <c:v>22.143968396183194</c:v>
                </c:pt>
              </c:numCache>
            </c:numRef>
          </c:yVal>
        </c:ser>
        <c:ser>
          <c:idx val="5"/>
          <c:order val="6"/>
          <c:spPr>
            <a:ln w="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Sheet2!$H$98:$H$99</c:f>
              <c:numCache>
                <c:formatCode>General</c:formatCode>
                <c:ptCount val="2"/>
                <c:pt idx="0">
                  <c:v>-1.0665415510224341</c:v>
                </c:pt>
                <c:pt idx="1">
                  <c:v>-8.0131252556124082</c:v>
                </c:pt>
              </c:numCache>
            </c:numRef>
          </c:xVal>
          <c:yVal>
            <c:numRef>
              <c:f>Sheet2!$I$98:$I$99</c:f>
              <c:numCache>
                <c:formatCode>General</c:formatCode>
                <c:ptCount val="2"/>
                <c:pt idx="0">
                  <c:v>22.143968396183194</c:v>
                </c:pt>
                <c:pt idx="1">
                  <c:v>29.337366399569706</c:v>
                </c:pt>
              </c:numCache>
            </c:numRef>
          </c:yVal>
        </c:ser>
        <c:ser>
          <c:idx val="7"/>
          <c:order val="7"/>
          <c:spPr>
            <a:ln w="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Sheet2!$D$86:$D$87</c:f>
              <c:numCache>
                <c:formatCode>General</c:formatCode>
                <c:ptCount val="2"/>
                <c:pt idx="0">
                  <c:v>-1.0665415510224341</c:v>
                </c:pt>
                <c:pt idx="1">
                  <c:v>-2.0346891914005418</c:v>
                </c:pt>
              </c:numCache>
            </c:numRef>
          </c:xVal>
          <c:yVal>
            <c:numRef>
              <c:f>Sheet2!$E$86:$E$87</c:f>
              <c:numCache>
                <c:formatCode>General</c:formatCode>
                <c:ptCount val="2"/>
                <c:pt idx="0">
                  <c:v>22.143968396183194</c:v>
                </c:pt>
                <c:pt idx="1">
                  <c:v>21.893588392128752</c:v>
                </c:pt>
              </c:numCache>
            </c:numRef>
          </c:yVal>
        </c:ser>
        <c:ser>
          <c:idx val="8"/>
          <c:order val="8"/>
          <c:tx>
            <c:v>Backsight Input path</c:v>
          </c:tx>
          <c:spPr>
            <a:ln w="0">
              <a:solidFill>
                <a:srgbClr val="19FF81"/>
              </a:solidFill>
            </a:ln>
          </c:spPr>
          <c:marker>
            <c:symbol val="none"/>
          </c:marker>
          <c:xVal>
            <c:numRef>
              <c:f>Sheet2!$B$117:$B$118</c:f>
              <c:numCache>
                <c:formatCode>General</c:formatCode>
                <c:ptCount val="2"/>
                <c:pt idx="0">
                  <c:v>-12</c:v>
                </c:pt>
                <c:pt idx="1">
                  <c:v>-7</c:v>
                </c:pt>
              </c:numCache>
            </c:numRef>
          </c:xVal>
          <c:yVal>
            <c:numRef>
              <c:f>Sheet2!$C$117:$C$118</c:f>
              <c:numCache>
                <c:formatCode>General</c:formatCode>
                <c:ptCount val="2"/>
                <c:pt idx="0">
                  <c:v>-3.5</c:v>
                </c:pt>
                <c:pt idx="1">
                  <c:v>-3.4999999999999996</c:v>
                </c:pt>
              </c:numCache>
            </c:numRef>
          </c:yVal>
        </c:ser>
        <c:ser>
          <c:idx val="9"/>
          <c:order val="9"/>
          <c:tx>
            <c:v>Normal At Backsight Horizon Mirror</c:v>
          </c:tx>
          <c:spPr>
            <a:ln w="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Sheet2!$D$125:$D$126</c:f>
              <c:numCache>
                <c:formatCode>General</c:formatCode>
                <c:ptCount val="2"/>
                <c:pt idx="0">
                  <c:v>-7</c:v>
                </c:pt>
                <c:pt idx="1">
                  <c:v>-7.6087614290087204</c:v>
                </c:pt>
              </c:numCache>
            </c:numRef>
          </c:xVal>
          <c:yVal>
            <c:numRef>
              <c:f>Sheet2!$E$125:$E$126</c:f>
              <c:numCache>
                <c:formatCode>General</c:formatCode>
                <c:ptCount val="2"/>
                <c:pt idx="0">
                  <c:v>-3.4999999999999996</c:v>
                </c:pt>
                <c:pt idx="1">
                  <c:v>-2.7066466597087642</c:v>
                </c:pt>
              </c:numCache>
            </c:numRef>
          </c:yVal>
        </c:ser>
        <c:ser>
          <c:idx val="10"/>
          <c:order val="10"/>
          <c:tx>
            <c:v>Reflected off of Backsight Horizon</c:v>
          </c:tx>
          <c:spPr>
            <a:ln w="0">
              <a:solidFill>
                <a:srgbClr val="19FF81"/>
              </a:solidFill>
            </a:ln>
          </c:spPr>
          <c:marker>
            <c:symbol val="none"/>
          </c:marker>
          <c:xVal>
            <c:numRef>
              <c:f>Sheet2!$B$153:$B$154</c:f>
              <c:numCache>
                <c:formatCode>General</c:formatCode>
                <c:ptCount val="2"/>
                <c:pt idx="0">
                  <c:v>-7</c:v>
                </c:pt>
                <c:pt idx="1">
                  <c:v>-0.60594032101664497</c:v>
                </c:pt>
              </c:numCache>
            </c:numRef>
          </c:xVal>
          <c:yVal>
            <c:numRef>
              <c:f>Sheet2!$C$153:$C$154</c:f>
              <c:numCache>
                <c:formatCode>General</c:formatCode>
                <c:ptCount val="2"/>
                <c:pt idx="0">
                  <c:v>-3.4999999999999996</c:v>
                </c:pt>
                <c:pt idx="1">
                  <c:v>20.362955588593344</c:v>
                </c:pt>
              </c:numCache>
            </c:numRef>
          </c:yVal>
        </c:ser>
        <c:ser>
          <c:idx val="11"/>
          <c:order val="11"/>
          <c:tx>
            <c:v>Index Normal Backsight Path</c:v>
          </c:tx>
          <c:spPr>
            <a:ln w="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Sheet2!$D$161:$D$162</c:f>
              <c:numCache>
                <c:formatCode>General</c:formatCode>
                <c:ptCount val="2"/>
                <c:pt idx="0">
                  <c:v>-0.60594032101664497</c:v>
                </c:pt>
                <c:pt idx="1">
                  <c:v>-1.5740879613947527</c:v>
                </c:pt>
              </c:numCache>
            </c:numRef>
          </c:xVal>
          <c:yVal>
            <c:numRef>
              <c:f>Sheet2!$E$161:$E$162</c:f>
              <c:numCache>
                <c:formatCode>General</c:formatCode>
                <c:ptCount val="2"/>
                <c:pt idx="0">
                  <c:v>20.362955588593344</c:v>
                </c:pt>
                <c:pt idx="1">
                  <c:v>20.112575584538902</c:v>
                </c:pt>
              </c:numCache>
            </c:numRef>
          </c:yVal>
        </c:ser>
        <c:ser>
          <c:idx val="12"/>
          <c:order val="12"/>
          <c:tx>
            <c:v>Backsight Path of Index Mirror</c:v>
          </c:tx>
          <c:spPr>
            <a:ln w="0">
              <a:solidFill>
                <a:srgbClr val="19FF81"/>
              </a:solidFill>
            </a:ln>
          </c:spPr>
          <c:marker>
            <c:symbol val="none"/>
          </c:marker>
          <c:xVal>
            <c:numRef>
              <c:f>Sheet2!$H$173:$H$174</c:f>
              <c:numCache>
                <c:formatCode>General</c:formatCode>
                <c:ptCount val="2"/>
                <c:pt idx="0">
                  <c:v>-0.60594032101664497</c:v>
                </c:pt>
                <c:pt idx="1">
                  <c:v>-7.5525240256066315</c:v>
                </c:pt>
              </c:numCache>
            </c:numRef>
          </c:xVal>
          <c:yVal>
            <c:numRef>
              <c:f>Sheet2!$I$173:$I$174</c:f>
              <c:numCache>
                <c:formatCode>General</c:formatCode>
                <c:ptCount val="2"/>
                <c:pt idx="0">
                  <c:v>20.362955588593344</c:v>
                </c:pt>
                <c:pt idx="1">
                  <c:v>27.556353591979843</c:v>
                </c:pt>
              </c:numCache>
            </c:numRef>
          </c:yVal>
        </c:ser>
        <c:ser>
          <c:idx val="13"/>
          <c:order val="13"/>
          <c:tx>
            <c:v>Foresight to Horizon</c:v>
          </c:tx>
          <c:spPr>
            <a:ln w="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Sheet2!$E$30:$E$31</c:f>
              <c:numCache>
                <c:formatCode>General</c:formatCode>
                <c:ptCount val="2"/>
                <c:pt idx="0">
                  <c:v>7</c:v>
                </c:pt>
                <c:pt idx="1">
                  <c:v>-93</c:v>
                </c:pt>
              </c:numCache>
            </c:numRef>
          </c:xVal>
          <c:yVal>
            <c:numRef>
              <c:f>Sheet2!$F$30:$F$31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4"/>
          <c:order val="14"/>
          <c:tx>
            <c:v>Backsight Path to Horizon</c:v>
          </c:tx>
          <c:spPr>
            <a:ln w="0">
              <a:solidFill>
                <a:srgbClr val="19FF81"/>
              </a:solidFill>
              <a:prstDash val="sysDash"/>
            </a:ln>
          </c:spPr>
          <c:marker>
            <c:symbol val="none"/>
          </c:marker>
          <c:xVal>
            <c:numRef>
              <c:f>Sheet2!$E$105:$E$106</c:f>
              <c:numCache>
                <c:formatCode>General</c:formatCode>
                <c:ptCount val="2"/>
                <c:pt idx="0">
                  <c:v>-12</c:v>
                </c:pt>
                <c:pt idx="1">
                  <c:v>88</c:v>
                </c:pt>
              </c:numCache>
            </c:numRef>
          </c:xVal>
          <c:yVal>
            <c:numRef>
              <c:f>Sheet2!$F$105:$F$106</c:f>
              <c:numCache>
                <c:formatCode>General</c:formatCode>
                <c:ptCount val="2"/>
                <c:pt idx="0">
                  <c:v>-3.5</c:v>
                </c:pt>
                <c:pt idx="1">
                  <c:v>-3.5</c:v>
                </c:pt>
              </c:numCache>
            </c:numRef>
          </c:yVal>
        </c:ser>
        <c:axId val="89086976"/>
        <c:axId val="89096960"/>
      </c:scatterChart>
      <c:valAx>
        <c:axId val="89086976"/>
        <c:scaling>
          <c:orientation val="minMax"/>
          <c:max val="20"/>
          <c:min val="-20"/>
        </c:scaling>
        <c:delete val="1"/>
        <c:axPos val="b"/>
        <c:numFmt formatCode="General" sourceLinked="1"/>
        <c:tickLblPos val="none"/>
        <c:crossAx val="89096960"/>
        <c:crosses val="autoZero"/>
        <c:crossBetween val="midCat"/>
      </c:valAx>
      <c:valAx>
        <c:axId val="89096960"/>
        <c:scaling>
          <c:orientation val="minMax"/>
          <c:max val="36"/>
          <c:min val="-4"/>
        </c:scaling>
        <c:delete val="1"/>
        <c:axPos val="l"/>
        <c:numFmt formatCode="General" sourceLinked="1"/>
        <c:tickLblPos val="none"/>
        <c:crossAx val="8908697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514350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0"/>
  <sheetViews>
    <sheetView tabSelected="1" workbookViewId="0">
      <selection activeCell="P6" sqref="P6"/>
    </sheetView>
  </sheetViews>
  <sheetFormatPr defaultRowHeight="15"/>
  <sheetData>
    <row r="1" spans="1:16">
      <c r="A1" t="s">
        <v>47</v>
      </c>
    </row>
    <row r="4" spans="1:16">
      <c r="G4">
        <v>20</v>
      </c>
      <c r="P4" t="s">
        <v>43</v>
      </c>
    </row>
    <row r="6" spans="1:16">
      <c r="P6" t="s">
        <v>45</v>
      </c>
    </row>
    <row r="8" spans="1:16">
      <c r="P8" t="s">
        <v>46</v>
      </c>
    </row>
    <row r="10" spans="1:16">
      <c r="P10" t="s">
        <v>49</v>
      </c>
    </row>
    <row r="12" spans="1:16">
      <c r="P12" t="s">
        <v>48</v>
      </c>
    </row>
    <row r="14" spans="1:16">
      <c r="P14" t="s">
        <v>50</v>
      </c>
    </row>
    <row r="16" spans="1:16">
      <c r="P16" t="s">
        <v>51</v>
      </c>
    </row>
    <row r="17" spans="3:7">
      <c r="C17">
        <v>100</v>
      </c>
    </row>
    <row r="18" spans="3:7">
      <c r="C18">
        <v>12</v>
      </c>
    </row>
    <row r="19" spans="3:7">
      <c r="C19">
        <v>36</v>
      </c>
    </row>
    <row r="20" spans="3:7">
      <c r="G20">
        <v>6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76"/>
  <sheetViews>
    <sheetView topLeftCell="A151" workbookViewId="0">
      <selection activeCell="M7" sqref="M7"/>
    </sheetView>
  </sheetViews>
  <sheetFormatPr defaultRowHeight="15"/>
  <sheetData>
    <row r="1" spans="1:9">
      <c r="A1" t="s">
        <v>0</v>
      </c>
    </row>
    <row r="3" spans="1:9">
      <c r="A3" t="s">
        <v>1</v>
      </c>
      <c r="D3" t="s">
        <v>8</v>
      </c>
      <c r="F3" t="s">
        <v>4</v>
      </c>
      <c r="H3" t="s">
        <v>9</v>
      </c>
    </row>
    <row r="4" spans="1:9">
      <c r="F4" t="s">
        <v>5</v>
      </c>
      <c r="G4">
        <v>75</v>
      </c>
      <c r="H4">
        <f>G4/2</f>
        <v>37.5</v>
      </c>
    </row>
    <row r="5" spans="1:9">
      <c r="B5" t="s">
        <v>2</v>
      </c>
      <c r="C5" t="s">
        <v>3</v>
      </c>
      <c r="F5" t="s">
        <v>2</v>
      </c>
      <c r="G5" t="s">
        <v>3</v>
      </c>
    </row>
    <row r="6" spans="1:9">
      <c r="B6">
        <v>-7</v>
      </c>
      <c r="C6">
        <f>0.5+C7</f>
        <v>0.5</v>
      </c>
      <c r="D6">
        <f>B6-B7</f>
        <v>0</v>
      </c>
      <c r="E6">
        <f>C6-C7</f>
        <v>0.5</v>
      </c>
      <c r="F6">
        <f>COS(RADIANS(H4))*D6+SIN(RADIANS(H4))*E6</f>
        <v>0.30438071450436033</v>
      </c>
      <c r="G6">
        <f>SIN(RADIANS(H4))*D6-COS(RADIANS(H4))*E6</f>
        <v>-0.39667667014561758</v>
      </c>
      <c r="H6">
        <f>F6+B7</f>
        <v>-6.6956192854956393</v>
      </c>
      <c r="I6">
        <f>G6+C7</f>
        <v>-0.39667667014561758</v>
      </c>
    </row>
    <row r="7" spans="1:9">
      <c r="B7">
        <v>-7</v>
      </c>
      <c r="C7">
        <v>0</v>
      </c>
      <c r="D7">
        <f>B7-B7</f>
        <v>0</v>
      </c>
      <c r="E7">
        <f>C7-C7</f>
        <v>0</v>
      </c>
      <c r="F7">
        <f>COS(RADIANS(H4))*D7+SIN(RADIANS(H4))*E7</f>
        <v>0</v>
      </c>
      <c r="G7">
        <f>SIN(RADIANS(H4))*D7-COS(RADIANS(H4))*E7</f>
        <v>0</v>
      </c>
      <c r="H7">
        <f>F7+B7</f>
        <v>-7</v>
      </c>
      <c r="I7">
        <f>G7+C7</f>
        <v>0</v>
      </c>
    </row>
    <row r="8" spans="1:9">
      <c r="B8">
        <v>-7</v>
      </c>
      <c r="C8">
        <f>-0.5+C7</f>
        <v>-0.5</v>
      </c>
      <c r="D8">
        <f>B8-B7</f>
        <v>0</v>
      </c>
      <c r="E8">
        <f>C8-C7</f>
        <v>-0.5</v>
      </c>
      <c r="F8">
        <f>COS(RADIANS(H4))*D8+SIN(RADIANS(H4))*E8</f>
        <v>-0.30438071450436033</v>
      </c>
      <c r="G8">
        <f>SIN(RADIANS(H4))*D8-COS(RADIANS(H4))*E8</f>
        <v>0.39667667014561758</v>
      </c>
      <c r="H8">
        <f>F8+B7</f>
        <v>-7.3043807145043607</v>
      </c>
      <c r="I8">
        <f>G8+C7</f>
        <v>0.39667667014561758</v>
      </c>
    </row>
    <row r="10" spans="1:9">
      <c r="B10">
        <v>50</v>
      </c>
      <c r="C10">
        <f>(B10-50)/8</f>
        <v>0</v>
      </c>
      <c r="D10">
        <v>30</v>
      </c>
      <c r="E10">
        <f>(D10-50)/8</f>
        <v>-2.5</v>
      </c>
    </row>
    <row r="11" spans="1:9">
      <c r="A11" t="s">
        <v>6</v>
      </c>
    </row>
    <row r="12" spans="1:9">
      <c r="B12" t="s">
        <v>2</v>
      </c>
      <c r="C12" t="s">
        <v>3</v>
      </c>
    </row>
    <row r="13" spans="1:9">
      <c r="B13">
        <f>B14</f>
        <v>-7</v>
      </c>
      <c r="C13">
        <f>0.5+C14</f>
        <v>-3</v>
      </c>
      <c r="D13">
        <f>B13-B14</f>
        <v>0</v>
      </c>
      <c r="E13">
        <f>C13-C14</f>
        <v>0.5</v>
      </c>
      <c r="F13">
        <f>COS(RADIANS($H$4+90))*D13+SIN(RADIANS($H$4+90))*E13</f>
        <v>0.39667667014561758</v>
      </c>
      <c r="G13">
        <f>SIN(RADIANS($H$4+90))*D13-COS(RADIANS($H$4+90))*E13</f>
        <v>0.30438071450436033</v>
      </c>
      <c r="H13">
        <f>F13+B14</f>
        <v>-6.6033233298543825</v>
      </c>
      <c r="I13">
        <f>G13+C14</f>
        <v>-3.1956192854956398</v>
      </c>
    </row>
    <row r="14" spans="1:9">
      <c r="B14">
        <f>-7+C10</f>
        <v>-7</v>
      </c>
      <c r="C14">
        <f>-1+E10</f>
        <v>-3.5</v>
      </c>
      <c r="D14">
        <f>B14-B14</f>
        <v>0</v>
      </c>
      <c r="E14">
        <f>C14-C14</f>
        <v>0</v>
      </c>
      <c r="F14">
        <f>COS(RADIANS($H$4+90))*D14+SIN(RADIANS($H$4+90))*E14</f>
        <v>0</v>
      </c>
      <c r="G14">
        <f>SIN(RADIANS($H$4+90))*D14-COS(RADIANS($H$4+90))*E14</f>
        <v>0</v>
      </c>
      <c r="H14">
        <f>F14+B14</f>
        <v>-7</v>
      </c>
      <c r="I14">
        <f>G14+C14</f>
        <v>-3.5</v>
      </c>
    </row>
    <row r="15" spans="1:9">
      <c r="B15">
        <f>B14</f>
        <v>-7</v>
      </c>
      <c r="C15">
        <f>-0.5+C14</f>
        <v>-4</v>
      </c>
      <c r="D15">
        <f>B15-B14</f>
        <v>0</v>
      </c>
      <c r="E15">
        <f>C15-C14</f>
        <v>-0.5</v>
      </c>
      <c r="F15">
        <f>COS(RADIANS($H$4+90))*D15+SIN(RADIANS($H$4+90))*E15</f>
        <v>-0.39667667014561758</v>
      </c>
      <c r="G15">
        <f>SIN(RADIANS($H$4+90))*D15-COS(RADIANS($H$4+90))*E15</f>
        <v>-0.30438071450436033</v>
      </c>
      <c r="H15">
        <f>F15+B14</f>
        <v>-7.3966766701456175</v>
      </c>
      <c r="I15">
        <f>G15+C14</f>
        <v>-3.8043807145043602</v>
      </c>
    </row>
    <row r="17" spans="1:10">
      <c r="C17">
        <v>41</v>
      </c>
      <c r="D17">
        <f>(C17-50)/10</f>
        <v>-0.9</v>
      </c>
    </row>
    <row r="18" spans="1:10">
      <c r="C18">
        <v>94</v>
      </c>
      <c r="D18">
        <f>(C18-50)/8</f>
        <v>5.5</v>
      </c>
    </row>
    <row r="19" spans="1:10">
      <c r="A19" t="s">
        <v>7</v>
      </c>
      <c r="C19">
        <v>8</v>
      </c>
      <c r="D19">
        <f>C19/25</f>
        <v>0.32</v>
      </c>
    </row>
    <row r="20" spans="1:10">
      <c r="G20">
        <v>8</v>
      </c>
      <c r="H20">
        <f>22.5-G20</f>
        <v>14.5</v>
      </c>
    </row>
    <row r="21" spans="1:10">
      <c r="B21" t="s">
        <v>2</v>
      </c>
      <c r="C21" t="s">
        <v>3</v>
      </c>
    </row>
    <row r="22" spans="1:10">
      <c r="B22">
        <f>D17</f>
        <v>-0.9</v>
      </c>
      <c r="C22">
        <f>C23-(2+D19)</f>
        <v>19.18</v>
      </c>
      <c r="D22">
        <f>B22-B23</f>
        <v>0</v>
      </c>
      <c r="E22">
        <f>C22-C23</f>
        <v>-2.3200000000000003</v>
      </c>
      <c r="F22">
        <f>COS(RADIANS($H$20))*D22+SIN(RADIANS($H$20))*E22</f>
        <v>-0.58088160940630418</v>
      </c>
      <c r="G22">
        <f>SIN(RADIANS($H$20))*D22-COS(RADIANS($H$20))*E22</f>
        <v>2.2461025256772102</v>
      </c>
      <c r="H22">
        <f>F22+B23</f>
        <v>-1.4808816094063042</v>
      </c>
      <c r="I22">
        <f>G22+C23</f>
        <v>23.746102525677209</v>
      </c>
    </row>
    <row r="23" spans="1:10">
      <c r="B23">
        <f>D17</f>
        <v>-0.9</v>
      </c>
      <c r="C23">
        <f>16+D18</f>
        <v>21.5</v>
      </c>
      <c r="D23">
        <f>B23-B23</f>
        <v>0</v>
      </c>
      <c r="E23">
        <f>C23-C23</f>
        <v>0</v>
      </c>
      <c r="F23">
        <f t="shared" ref="F23:F24" si="0">COS(RADIANS($H$20))*D23+SIN(RADIANS($H$20))*E23</f>
        <v>0</v>
      </c>
      <c r="G23">
        <f t="shared" ref="G23:G24" si="1">SIN(RADIANS($H$20))*D23-COS(RADIANS($H$20))*E23</f>
        <v>0</v>
      </c>
      <c r="H23">
        <f>F23+B23</f>
        <v>-0.9</v>
      </c>
      <c r="I23">
        <f>G23+C23</f>
        <v>21.5</v>
      </c>
    </row>
    <row r="24" spans="1:10">
      <c r="B24">
        <f>D17</f>
        <v>-0.9</v>
      </c>
      <c r="C24">
        <f>C23+(2+D19)</f>
        <v>23.82</v>
      </c>
      <c r="D24">
        <f>B24-B23</f>
        <v>0</v>
      </c>
      <c r="E24">
        <f>C24-C23</f>
        <v>2.3200000000000003</v>
      </c>
      <c r="F24">
        <f t="shared" si="0"/>
        <v>0.58088160940630418</v>
      </c>
      <c r="G24">
        <f t="shared" si="1"/>
        <v>-2.2461025256772102</v>
      </c>
      <c r="H24">
        <f>F24+B23</f>
        <v>-0.31911839059369584</v>
      </c>
      <c r="I24">
        <f>G24+C23</f>
        <v>19.253897474322791</v>
      </c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t="s">
        <v>10</v>
      </c>
    </row>
    <row r="28" spans="1:10">
      <c r="E28" t="s">
        <v>44</v>
      </c>
    </row>
    <row r="29" spans="1:10">
      <c r="B29" t="s">
        <v>11</v>
      </c>
      <c r="C29" t="s">
        <v>3</v>
      </c>
      <c r="E29" t="s">
        <v>2</v>
      </c>
      <c r="F29" t="s">
        <v>3</v>
      </c>
    </row>
    <row r="30" spans="1:10">
      <c r="B30">
        <v>7</v>
      </c>
      <c r="C30">
        <f>C7</f>
        <v>0</v>
      </c>
      <c r="E30">
        <f>B30</f>
        <v>7</v>
      </c>
      <c r="F30">
        <f>C30</f>
        <v>0</v>
      </c>
    </row>
    <row r="31" spans="1:10">
      <c r="B31">
        <v>4</v>
      </c>
      <c r="C31">
        <f>C7</f>
        <v>0</v>
      </c>
      <c r="E31">
        <f>E30-100</f>
        <v>-93</v>
      </c>
      <c r="F31">
        <f>F30</f>
        <v>0</v>
      </c>
    </row>
    <row r="33" spans="2:4">
      <c r="B33" t="s">
        <v>12</v>
      </c>
      <c r="C33" t="s">
        <v>13</v>
      </c>
    </row>
    <row r="34" spans="2:4">
      <c r="B34">
        <f>(C30-C31)/(B30-B31)</f>
        <v>0</v>
      </c>
      <c r="C34">
        <f>C30-B34*B30</f>
        <v>0</v>
      </c>
      <c r="D34" t="s">
        <v>14</v>
      </c>
    </row>
    <row r="35" spans="2:4">
      <c r="B35">
        <f>(I6-I8)/(H6-H8)</f>
        <v>-1.3032253728412042</v>
      </c>
      <c r="C35">
        <f>I6-B35*H6</f>
        <v>-9.122577609888431</v>
      </c>
      <c r="D35" t="s">
        <v>36</v>
      </c>
    </row>
    <row r="37" spans="2:4">
      <c r="B37" t="s">
        <v>16</v>
      </c>
    </row>
    <row r="38" spans="2:4">
      <c r="B38" t="s">
        <v>2</v>
      </c>
      <c r="C38" t="s">
        <v>3</v>
      </c>
    </row>
    <row r="39" spans="2:4">
      <c r="B39">
        <f>(C35-C34)/(B34-B35)</f>
        <v>-7.0000000000000009</v>
      </c>
      <c r="C39">
        <f>B35*B39+C35</f>
        <v>0</v>
      </c>
    </row>
    <row r="41" spans="2:4">
      <c r="B41" t="s">
        <v>18</v>
      </c>
      <c r="C41" t="s">
        <v>17</v>
      </c>
      <c r="D41" t="s">
        <v>19</v>
      </c>
    </row>
    <row r="42" spans="2:4">
      <c r="B42">
        <f>B30</f>
        <v>7</v>
      </c>
      <c r="C42">
        <f>C30</f>
        <v>0</v>
      </c>
      <c r="D42" t="s">
        <v>28</v>
      </c>
    </row>
    <row r="43" spans="2:4">
      <c r="B43">
        <f>B39</f>
        <v>-7.0000000000000009</v>
      </c>
      <c r="C43">
        <f>C39</f>
        <v>0</v>
      </c>
      <c r="D43" s="1" t="s">
        <v>29</v>
      </c>
    </row>
    <row r="45" spans="2:4">
      <c r="B45" t="s">
        <v>20</v>
      </c>
    </row>
    <row r="46" spans="2:4">
      <c r="B46">
        <f>DEGREES(ATAN(B35))</f>
        <v>-52.499999999999964</v>
      </c>
      <c r="D46" t="s">
        <v>21</v>
      </c>
    </row>
    <row r="47" spans="2:4">
      <c r="B47">
        <f>B46+90</f>
        <v>37.500000000000036</v>
      </c>
      <c r="D47" t="s">
        <v>22</v>
      </c>
    </row>
    <row r="48" spans="2:4">
      <c r="D48" t="s">
        <v>25</v>
      </c>
    </row>
    <row r="49" spans="1:10">
      <c r="B49" t="s">
        <v>23</v>
      </c>
      <c r="C49" t="s">
        <v>24</v>
      </c>
      <c r="D49" t="s">
        <v>18</v>
      </c>
      <c r="E49" t="s">
        <v>26</v>
      </c>
    </row>
    <row r="50" spans="1:10">
      <c r="B50">
        <v>0</v>
      </c>
      <c r="C50">
        <v>0</v>
      </c>
      <c r="D50">
        <f>B50+B39</f>
        <v>-7.0000000000000009</v>
      </c>
      <c r="E50">
        <f>C50+C39</f>
        <v>0</v>
      </c>
    </row>
    <row r="51" spans="1:10">
      <c r="B51">
        <f>COS(RADIANS(B47))</f>
        <v>0.79335334029123483</v>
      </c>
      <c r="C51">
        <f>SIN(RADIANS(B47))</f>
        <v>0.6087614290087211</v>
      </c>
      <c r="D51">
        <f>B51+B39</f>
        <v>-6.2066466597087659</v>
      </c>
      <c r="E51">
        <f>C51+C39</f>
        <v>0.6087614290087211</v>
      </c>
    </row>
    <row r="53" spans="1:10">
      <c r="B53" t="s">
        <v>27</v>
      </c>
    </row>
    <row r="54" spans="1:10">
      <c r="B54" t="s">
        <v>12</v>
      </c>
      <c r="C54" t="s">
        <v>13</v>
      </c>
    </row>
    <row r="55" spans="1:10">
      <c r="B55">
        <f>B34</f>
        <v>0</v>
      </c>
      <c r="C55">
        <f>C34</f>
        <v>0</v>
      </c>
      <c r="D55" t="s">
        <v>30</v>
      </c>
    </row>
    <row r="56" spans="1:10">
      <c r="B56">
        <f>(E50-E51)/(D50-D51)</f>
        <v>0.76732698797896115</v>
      </c>
      <c r="C56">
        <f>E51-B56*D51</f>
        <v>5.3712889158527286</v>
      </c>
      <c r="D56" t="s">
        <v>31</v>
      </c>
    </row>
    <row r="58" spans="1:10">
      <c r="B58">
        <f>DEGREES(ATAN((B56-B55)/(1+B55*B56)))</f>
        <v>37.500000000000028</v>
      </c>
      <c r="D58" t="s">
        <v>32</v>
      </c>
    </row>
    <row r="60" spans="1:10">
      <c r="B60" t="s">
        <v>33</v>
      </c>
      <c r="D60" t="s">
        <v>34</v>
      </c>
      <c r="F60" t="s">
        <v>35</v>
      </c>
      <c r="H60" t="s">
        <v>9</v>
      </c>
    </row>
    <row r="61" spans="1:10">
      <c r="B61" t="s">
        <v>2</v>
      </c>
      <c r="C61" t="s">
        <v>3</v>
      </c>
      <c r="D61" t="s">
        <v>2</v>
      </c>
      <c r="E61" t="s">
        <v>3</v>
      </c>
      <c r="F61" t="s">
        <v>2</v>
      </c>
      <c r="G61" t="s">
        <v>3</v>
      </c>
      <c r="H61" t="s">
        <v>2</v>
      </c>
      <c r="I61" t="s">
        <v>3</v>
      </c>
    </row>
    <row r="62" spans="1:10">
      <c r="B62">
        <f>D50</f>
        <v>-7.0000000000000009</v>
      </c>
      <c r="C62">
        <f>E50</f>
        <v>0</v>
      </c>
      <c r="D62">
        <f>B62-B62</f>
        <v>0</v>
      </c>
      <c r="E62">
        <f>C62-C62</f>
        <v>0</v>
      </c>
      <c r="F62">
        <v>0</v>
      </c>
      <c r="G62">
        <v>0</v>
      </c>
      <c r="H62">
        <f>F62+B62</f>
        <v>-7.0000000000000009</v>
      </c>
      <c r="I62">
        <f>G62+C62</f>
        <v>0</v>
      </c>
    </row>
    <row r="63" spans="1:10">
      <c r="B63">
        <f>D51</f>
        <v>-6.2066466597087659</v>
      </c>
      <c r="C63">
        <f>E51</f>
        <v>0.6087614290087211</v>
      </c>
      <c r="D63">
        <f>B63-B62</f>
        <v>0.79335334029123494</v>
      </c>
      <c r="E63">
        <f>C63-C62</f>
        <v>0.6087614290087211</v>
      </c>
      <c r="F63">
        <f>COS(RADIANS(B58))*D63-SIN(RADIANS(B58))*E63</f>
        <v>0.2588190451025198</v>
      </c>
      <c r="G63">
        <f>SIN(RADIANS(B58))*D63+COS(RADIANS(B58))*E63</f>
        <v>0.96592582628906865</v>
      </c>
      <c r="H63">
        <f>F63+B62</f>
        <v>-6.741180954897481</v>
      </c>
      <c r="I63">
        <f>G63+C62</f>
        <v>0.96592582628906865</v>
      </c>
    </row>
    <row r="64" spans="1:10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2:4">
      <c r="B65" t="s">
        <v>11</v>
      </c>
      <c r="C65" t="s">
        <v>3</v>
      </c>
      <c r="D65" t="s">
        <v>37</v>
      </c>
    </row>
    <row r="66" spans="2:4">
      <c r="B66">
        <f>H62</f>
        <v>-7.0000000000000009</v>
      </c>
      <c r="C66">
        <f>I62</f>
        <v>0</v>
      </c>
    </row>
    <row r="67" spans="2:4">
      <c r="B67">
        <f>H63</f>
        <v>-6.741180954897481</v>
      </c>
      <c r="C67">
        <f>I63</f>
        <v>0.96592582628906865</v>
      </c>
    </row>
    <row r="69" spans="2:4">
      <c r="B69" t="s">
        <v>12</v>
      </c>
      <c r="C69" t="s">
        <v>13</v>
      </c>
    </row>
    <row r="70" spans="2:4">
      <c r="B70">
        <f>(C66-C67)/(B66-B67)</f>
        <v>3.7320508075688918</v>
      </c>
      <c r="C70">
        <f>C66-B70*B66</f>
        <v>26.124355652982246</v>
      </c>
      <c r="D70" t="s">
        <v>38</v>
      </c>
    </row>
    <row r="71" spans="2:4">
      <c r="B71">
        <f>(I22-I24)/(H22-H24)</f>
        <v>-3.8667130948987358</v>
      </c>
      <c r="C71">
        <f>I24-B71*H24</f>
        <v>18.019958214591139</v>
      </c>
      <c r="D71" t="s">
        <v>15</v>
      </c>
    </row>
    <row r="73" spans="2:4">
      <c r="B73" t="s">
        <v>16</v>
      </c>
    </row>
    <row r="74" spans="2:4">
      <c r="B74" t="s">
        <v>2</v>
      </c>
      <c r="C74" t="s">
        <v>3</v>
      </c>
    </row>
    <row r="75" spans="2:4">
      <c r="B75">
        <f>(C71-C70)/(B70-B71)</f>
        <v>-1.0665415510224341</v>
      </c>
      <c r="C75">
        <f>B71*B75+C71</f>
        <v>22.143968396183194</v>
      </c>
    </row>
    <row r="77" spans="2:4">
      <c r="B77" t="s">
        <v>18</v>
      </c>
      <c r="C77" t="s">
        <v>17</v>
      </c>
      <c r="D77" t="s">
        <v>19</v>
      </c>
    </row>
    <row r="78" spans="2:4">
      <c r="B78">
        <f>B66</f>
        <v>-7.0000000000000009</v>
      </c>
      <c r="C78">
        <f>C66</f>
        <v>0</v>
      </c>
      <c r="D78" t="s">
        <v>28</v>
      </c>
    </row>
    <row r="79" spans="2:4">
      <c r="B79">
        <f>B75</f>
        <v>-1.0665415510224341</v>
      </c>
      <c r="C79">
        <f>C75</f>
        <v>22.143968396183194</v>
      </c>
      <c r="D79" s="1" t="s">
        <v>29</v>
      </c>
    </row>
    <row r="81" spans="2:8">
      <c r="B81" t="s">
        <v>20</v>
      </c>
    </row>
    <row r="82" spans="2:8">
      <c r="B82">
        <f>DEGREES(ATAN(B71))</f>
        <v>-75.5</v>
      </c>
      <c r="D82" t="s">
        <v>21</v>
      </c>
    </row>
    <row r="83" spans="2:8">
      <c r="B83">
        <f>IF(H22&lt;=H24,B82-90,B82+90)</f>
        <v>-165.5</v>
      </c>
      <c r="D83" t="s">
        <v>22</v>
      </c>
    </row>
    <row r="84" spans="2:8">
      <c r="D84" t="s">
        <v>25</v>
      </c>
    </row>
    <row r="85" spans="2:8">
      <c r="B85" t="s">
        <v>23</v>
      </c>
      <c r="C85" t="s">
        <v>24</v>
      </c>
      <c r="D85" t="s">
        <v>18</v>
      </c>
      <c r="E85" t="s">
        <v>26</v>
      </c>
    </row>
    <row r="86" spans="2:8">
      <c r="B86">
        <v>0</v>
      </c>
      <c r="C86">
        <v>0</v>
      </c>
      <c r="D86">
        <f>B86+B75</f>
        <v>-1.0665415510224341</v>
      </c>
      <c r="E86">
        <f>C86+C75</f>
        <v>22.143968396183194</v>
      </c>
    </row>
    <row r="87" spans="2:8">
      <c r="B87">
        <f>COS(RADIANS(B83))</f>
        <v>-0.96814764037810774</v>
      </c>
      <c r="C87">
        <f>SIN(RADIANS(B83))</f>
        <v>-0.25038000405444133</v>
      </c>
      <c r="D87">
        <f>B87+B75</f>
        <v>-2.0346891914005418</v>
      </c>
      <c r="E87">
        <f>C87+C75</f>
        <v>21.893588392128752</v>
      </c>
    </row>
    <row r="89" spans="2:8">
      <c r="B89" t="s">
        <v>27</v>
      </c>
    </row>
    <row r="90" spans="2:8">
      <c r="B90" t="s">
        <v>12</v>
      </c>
      <c r="C90" t="s">
        <v>13</v>
      </c>
    </row>
    <row r="91" spans="2:8">
      <c r="B91">
        <f>B70</f>
        <v>3.7320508075688918</v>
      </c>
      <c r="C91">
        <f>C70</f>
        <v>26.124355652982246</v>
      </c>
      <c r="D91" t="s">
        <v>30</v>
      </c>
    </row>
    <row r="92" spans="2:8">
      <c r="B92">
        <f>(E86-E87)/(D86-D87)</f>
        <v>0.25861758435589083</v>
      </c>
      <c r="C92">
        <f>E87-B92*D87</f>
        <v>22.419794795723799</v>
      </c>
      <c r="D92" t="s">
        <v>31</v>
      </c>
    </row>
    <row r="94" spans="2:8">
      <c r="B94">
        <f>DEGREES(ATAN((B92-B91)/(1+B91*B92)))</f>
        <v>-60.500000000000028</v>
      </c>
      <c r="D94" t="s">
        <v>32</v>
      </c>
    </row>
    <row r="96" spans="2:8">
      <c r="B96" t="s">
        <v>33</v>
      </c>
      <c r="D96" t="s">
        <v>34</v>
      </c>
      <c r="F96" t="s">
        <v>35</v>
      </c>
      <c r="H96" t="s">
        <v>9</v>
      </c>
    </row>
    <row r="97" spans="1:10">
      <c r="B97" t="s">
        <v>2</v>
      </c>
      <c r="C97" t="s">
        <v>3</v>
      </c>
      <c r="D97" t="s">
        <v>2</v>
      </c>
      <c r="E97" t="s">
        <v>3</v>
      </c>
      <c r="F97" t="s">
        <v>2</v>
      </c>
      <c r="G97" t="s">
        <v>3</v>
      </c>
      <c r="H97" t="s">
        <v>2</v>
      </c>
      <c r="I97" t="s">
        <v>3</v>
      </c>
    </row>
    <row r="98" spans="1:10">
      <c r="B98">
        <f>D86</f>
        <v>-1.0665415510224341</v>
      </c>
      <c r="C98">
        <f>E86</f>
        <v>22.143968396183194</v>
      </c>
      <c r="D98">
        <f>B98-B98</f>
        <v>0</v>
      </c>
      <c r="E98">
        <f>C98-C98</f>
        <v>0</v>
      </c>
      <c r="F98">
        <v>0</v>
      </c>
      <c r="G98">
        <v>0</v>
      </c>
      <c r="H98">
        <f>F98+B98</f>
        <v>-1.0665415510224341</v>
      </c>
      <c r="I98">
        <f>G98+C98</f>
        <v>22.143968396183194</v>
      </c>
    </row>
    <row r="99" spans="1:10">
      <c r="B99">
        <f>D87</f>
        <v>-2.0346891914005418</v>
      </c>
      <c r="C99">
        <f>E87</f>
        <v>21.893588392128752</v>
      </c>
      <c r="D99">
        <f>(B99-B98)*10</f>
        <v>-9.6814764037810779</v>
      </c>
      <c r="E99">
        <f>(C99-C98)*10</f>
        <v>-2.5038000405444194</v>
      </c>
      <c r="F99">
        <f>COS(RADIANS(B94))*D99-SIN(RADIANS(B94))*E99</f>
        <v>-6.9465837045899743</v>
      </c>
      <c r="G99">
        <f>SIN(RADIANS(B94))*D99+COS(RADIANS(B94))*E99</f>
        <v>7.1933980033865126</v>
      </c>
      <c r="H99">
        <f>F99+B98</f>
        <v>-8.0131252556124082</v>
      </c>
      <c r="I99">
        <f>G99+C98</f>
        <v>29.337366399569706</v>
      </c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t="s">
        <v>39</v>
      </c>
    </row>
    <row r="103" spans="1:10">
      <c r="E103" t="s">
        <v>44</v>
      </c>
    </row>
    <row r="104" spans="1:10">
      <c r="B104" t="s">
        <v>11</v>
      </c>
      <c r="C104" t="s">
        <v>3</v>
      </c>
      <c r="E104" t="s">
        <v>2</v>
      </c>
      <c r="F104" t="s">
        <v>3</v>
      </c>
    </row>
    <row r="105" spans="1:10">
      <c r="B105">
        <v>-12</v>
      </c>
      <c r="C105">
        <f>C14</f>
        <v>-3.5</v>
      </c>
      <c r="E105">
        <f>B105</f>
        <v>-12</v>
      </c>
      <c r="F105">
        <f>C105</f>
        <v>-3.5</v>
      </c>
    </row>
    <row r="106" spans="1:10">
      <c r="B106">
        <f>B105+3</f>
        <v>-9</v>
      </c>
      <c r="C106">
        <f>C105</f>
        <v>-3.5</v>
      </c>
      <c r="E106">
        <f>E105+100</f>
        <v>88</v>
      </c>
      <c r="F106">
        <f>F105</f>
        <v>-3.5</v>
      </c>
    </row>
    <row r="108" spans="1:10">
      <c r="B108" t="s">
        <v>12</v>
      </c>
      <c r="C108" t="s">
        <v>13</v>
      </c>
    </row>
    <row r="109" spans="1:10">
      <c r="B109">
        <f>(C105-C106)/(B105-B106)</f>
        <v>0</v>
      </c>
      <c r="C109">
        <f>C105-B109*B105</f>
        <v>-3.5</v>
      </c>
      <c r="D109" t="s">
        <v>41</v>
      </c>
    </row>
    <row r="110" spans="1:10">
      <c r="B110">
        <f>(I13-I15)/(H13-H15)</f>
        <v>0.76732698797896026</v>
      </c>
      <c r="C110">
        <f>I15-B110*H15</f>
        <v>1.8712889158527219</v>
      </c>
      <c r="D110" t="s">
        <v>40</v>
      </c>
    </row>
    <row r="112" spans="1:10">
      <c r="B112" t="s">
        <v>16</v>
      </c>
    </row>
    <row r="113" spans="2:5">
      <c r="B113" t="s">
        <v>2</v>
      </c>
      <c r="C113" t="s">
        <v>3</v>
      </c>
    </row>
    <row r="114" spans="2:5">
      <c r="B114">
        <f>(C110-C109)/(B109-B110)</f>
        <v>-7</v>
      </c>
      <c r="C114">
        <f>B110*B114+C110</f>
        <v>-3.4999999999999996</v>
      </c>
    </row>
    <row r="116" spans="2:5">
      <c r="B116" t="s">
        <v>18</v>
      </c>
      <c r="C116" t="s">
        <v>17</v>
      </c>
      <c r="D116" t="s">
        <v>19</v>
      </c>
    </row>
    <row r="117" spans="2:5">
      <c r="B117">
        <f>B105</f>
        <v>-12</v>
      </c>
      <c r="C117">
        <f>C105</f>
        <v>-3.5</v>
      </c>
      <c r="D117" t="s">
        <v>28</v>
      </c>
    </row>
    <row r="118" spans="2:5">
      <c r="B118">
        <f>B114</f>
        <v>-7</v>
      </c>
      <c r="C118">
        <f>C114</f>
        <v>-3.4999999999999996</v>
      </c>
      <c r="D118" s="1" t="s">
        <v>29</v>
      </c>
    </row>
    <row r="120" spans="2:5">
      <c r="B120" t="s">
        <v>20</v>
      </c>
    </row>
    <row r="121" spans="2:5">
      <c r="B121">
        <f>DEGREES(ATAN(B110))</f>
        <v>37.499999999999993</v>
      </c>
      <c r="D121" t="s">
        <v>21</v>
      </c>
    </row>
    <row r="122" spans="2:5">
      <c r="B122">
        <f>B121+90</f>
        <v>127.5</v>
      </c>
      <c r="D122" t="s">
        <v>22</v>
      </c>
    </row>
    <row r="123" spans="2:5">
      <c r="D123" t="s">
        <v>25</v>
      </c>
    </row>
    <row r="124" spans="2:5">
      <c r="B124" t="s">
        <v>23</v>
      </c>
      <c r="C124" t="s">
        <v>24</v>
      </c>
      <c r="D124" t="s">
        <v>18</v>
      </c>
      <c r="E124" t="s">
        <v>26</v>
      </c>
    </row>
    <row r="125" spans="2:5">
      <c r="B125">
        <v>0</v>
      </c>
      <c r="C125">
        <v>0</v>
      </c>
      <c r="D125">
        <f>B125+B114</f>
        <v>-7</v>
      </c>
      <c r="E125">
        <f>C125+C114</f>
        <v>-3.4999999999999996</v>
      </c>
    </row>
    <row r="126" spans="2:5">
      <c r="B126">
        <f>COS(RADIANS(B122))</f>
        <v>-0.60876142900872066</v>
      </c>
      <c r="C126">
        <f>SIN(RADIANS(B122))</f>
        <v>0.79335334029123517</v>
      </c>
      <c r="D126">
        <f>B126+B114</f>
        <v>-7.6087614290087204</v>
      </c>
      <c r="E126">
        <f>C126+C114</f>
        <v>-2.7066466597087642</v>
      </c>
    </row>
    <row r="128" spans="2:5">
      <c r="B128" t="s">
        <v>27</v>
      </c>
    </row>
    <row r="129" spans="1:10">
      <c r="B129" t="s">
        <v>12</v>
      </c>
      <c r="C129" t="s">
        <v>13</v>
      </c>
    </row>
    <row r="130" spans="1:10">
      <c r="B130">
        <f>B109</f>
        <v>0</v>
      </c>
      <c r="C130">
        <f>C109</f>
        <v>-3.5</v>
      </c>
      <c r="D130" t="s">
        <v>30</v>
      </c>
    </row>
    <row r="131" spans="1:10">
      <c r="B131">
        <f>(E125-E126)/(D125-D126)</f>
        <v>-1.3032253728412067</v>
      </c>
      <c r="C131">
        <f>E126-B131*D126</f>
        <v>-12.622577609888445</v>
      </c>
      <c r="D131" t="s">
        <v>31</v>
      </c>
    </row>
    <row r="133" spans="1:10">
      <c r="B133">
        <f>DEGREES(ATAN((B131-B130)/(1+B130*B131)))</f>
        <v>-52.500000000000021</v>
      </c>
      <c r="D133" t="s">
        <v>32</v>
      </c>
    </row>
    <row r="135" spans="1:10">
      <c r="B135" t="s">
        <v>33</v>
      </c>
      <c r="D135" t="s">
        <v>34</v>
      </c>
      <c r="F135" t="s">
        <v>35</v>
      </c>
      <c r="H135" t="s">
        <v>9</v>
      </c>
    </row>
    <row r="136" spans="1:10">
      <c r="B136" t="s">
        <v>2</v>
      </c>
      <c r="C136" t="s">
        <v>3</v>
      </c>
      <c r="D136" t="s">
        <v>2</v>
      </c>
      <c r="E136" t="s">
        <v>3</v>
      </c>
      <c r="F136" t="s">
        <v>2</v>
      </c>
      <c r="G136" t="s">
        <v>3</v>
      </c>
      <c r="H136" t="s">
        <v>2</v>
      </c>
      <c r="I136" t="s">
        <v>3</v>
      </c>
    </row>
    <row r="137" spans="1:10">
      <c r="B137">
        <f>D125</f>
        <v>-7</v>
      </c>
      <c r="C137">
        <f>E125</f>
        <v>-3.4999999999999996</v>
      </c>
      <c r="D137">
        <f>B137-B137</f>
        <v>0</v>
      </c>
      <c r="E137">
        <f>C137-C137</f>
        <v>0</v>
      </c>
      <c r="F137">
        <v>0</v>
      </c>
      <c r="G137">
        <v>0</v>
      </c>
      <c r="H137">
        <f>F137+B137</f>
        <v>-7</v>
      </c>
      <c r="I137">
        <f>G137+C137</f>
        <v>-3.4999999999999996</v>
      </c>
    </row>
    <row r="138" spans="1:10">
      <c r="B138">
        <f>D126</f>
        <v>-7.6087614290087204</v>
      </c>
      <c r="C138">
        <f>E126</f>
        <v>-2.7066466597087642</v>
      </c>
      <c r="D138">
        <f>B138-B137</f>
        <v>-0.60876142900872043</v>
      </c>
      <c r="E138">
        <f>C138-C137</f>
        <v>0.79335334029123539</v>
      </c>
      <c r="F138">
        <f>COS(RADIANS(B133))*D138-SIN(RADIANS(B133))*E138</f>
        <v>0.25881904510252141</v>
      </c>
      <c r="G138">
        <f>SIN(RADIANS(B133))*D138+COS(RADIANS(B133))*E138</f>
        <v>0.9659258262890682</v>
      </c>
      <c r="H138">
        <f>F138+B137</f>
        <v>-6.7411809548974784</v>
      </c>
      <c r="I138">
        <f>G138+C137</f>
        <v>-2.5340741737109314</v>
      </c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B140" t="s">
        <v>11</v>
      </c>
      <c r="C140" t="s">
        <v>3</v>
      </c>
      <c r="D140" t="s">
        <v>37</v>
      </c>
    </row>
    <row r="141" spans="1:10">
      <c r="B141">
        <f>H137</f>
        <v>-7</v>
      </c>
      <c r="C141">
        <f>I137</f>
        <v>-3.4999999999999996</v>
      </c>
    </row>
    <row r="142" spans="1:10">
      <c r="B142">
        <f>H138</f>
        <v>-6.7411809548974784</v>
      </c>
      <c r="C142">
        <f>I138</f>
        <v>-2.5340741737109314</v>
      </c>
    </row>
    <row r="144" spans="1:10">
      <c r="B144" t="s">
        <v>12</v>
      </c>
      <c r="C144" t="s">
        <v>13</v>
      </c>
    </row>
    <row r="145" spans="2:5">
      <c r="B145">
        <f>(C141-C142)/(B141-B142)</f>
        <v>3.7320508075688643</v>
      </c>
      <c r="C145">
        <f>C141-B145*B141</f>
        <v>22.62435565298205</v>
      </c>
      <c r="D145" t="s">
        <v>42</v>
      </c>
    </row>
    <row r="146" spans="2:5">
      <c r="B146">
        <f>(I22-I24)/(H22-H24)</f>
        <v>-3.8667130948987358</v>
      </c>
      <c r="C146">
        <f>I24-B146*H24</f>
        <v>18.019958214591139</v>
      </c>
      <c r="D146" t="s">
        <v>15</v>
      </c>
    </row>
    <row r="148" spans="2:5">
      <c r="B148" t="s">
        <v>16</v>
      </c>
    </row>
    <row r="149" spans="2:5">
      <c r="B149" t="s">
        <v>2</v>
      </c>
      <c r="C149" t="s">
        <v>3</v>
      </c>
    </row>
    <row r="150" spans="2:5">
      <c r="B150">
        <f>(C146-C145)/(B145-B146)</f>
        <v>-0.60594032101664497</v>
      </c>
      <c r="C150">
        <f>B146*B150+C146</f>
        <v>20.362955588593344</v>
      </c>
    </row>
    <row r="152" spans="2:5">
      <c r="B152" t="s">
        <v>18</v>
      </c>
      <c r="C152" t="s">
        <v>17</v>
      </c>
      <c r="D152" t="s">
        <v>19</v>
      </c>
    </row>
    <row r="153" spans="2:5">
      <c r="B153">
        <f>B141</f>
        <v>-7</v>
      </c>
      <c r="C153">
        <f>C141</f>
        <v>-3.4999999999999996</v>
      </c>
      <c r="D153" t="s">
        <v>28</v>
      </c>
    </row>
    <row r="154" spans="2:5">
      <c r="B154">
        <f>B150</f>
        <v>-0.60594032101664497</v>
      </c>
      <c r="C154">
        <f>C150</f>
        <v>20.362955588593344</v>
      </c>
      <c r="D154" s="1" t="s">
        <v>29</v>
      </c>
    </row>
    <row r="156" spans="2:5">
      <c r="B156" t="s">
        <v>20</v>
      </c>
    </row>
    <row r="157" spans="2:5">
      <c r="B157">
        <f>DEGREES(ATAN(B146))</f>
        <v>-75.5</v>
      </c>
      <c r="D157" t="s">
        <v>21</v>
      </c>
    </row>
    <row r="158" spans="2:5">
      <c r="B158">
        <f>IF(H22&lt;=H24,B157-90,B157+90)</f>
        <v>-165.5</v>
      </c>
      <c r="D158" t="s">
        <v>22</v>
      </c>
    </row>
    <row r="159" spans="2:5">
      <c r="D159" t="s">
        <v>25</v>
      </c>
    </row>
    <row r="160" spans="2:5">
      <c r="B160" t="s">
        <v>23</v>
      </c>
      <c r="C160" t="s">
        <v>24</v>
      </c>
      <c r="D160" t="s">
        <v>18</v>
      </c>
      <c r="E160" t="s">
        <v>26</v>
      </c>
    </row>
    <row r="161" spans="1:10">
      <c r="B161">
        <v>0</v>
      </c>
      <c r="C161">
        <v>0</v>
      </c>
      <c r="D161">
        <f>B161+B150</f>
        <v>-0.60594032101664497</v>
      </c>
      <c r="E161">
        <f>C161+C150</f>
        <v>20.362955588593344</v>
      </c>
    </row>
    <row r="162" spans="1:10">
      <c r="B162">
        <f>COS(RADIANS(B158))</f>
        <v>-0.96814764037810774</v>
      </c>
      <c r="C162">
        <f>SIN(RADIANS(B158))</f>
        <v>-0.25038000405444133</v>
      </c>
      <c r="D162">
        <f>B162+B150</f>
        <v>-1.5740879613947527</v>
      </c>
      <c r="E162">
        <f>C162+C150</f>
        <v>20.112575584538902</v>
      </c>
    </row>
    <row r="164" spans="1:10">
      <c r="B164" t="s">
        <v>27</v>
      </c>
    </row>
    <row r="165" spans="1:10">
      <c r="B165" t="s">
        <v>12</v>
      </c>
      <c r="C165" t="s">
        <v>13</v>
      </c>
    </row>
    <row r="166" spans="1:10">
      <c r="B166">
        <f>B145</f>
        <v>3.7320508075688643</v>
      </c>
      <c r="C166">
        <f>C145</f>
        <v>22.62435565298205</v>
      </c>
      <c r="D166" t="s">
        <v>30</v>
      </c>
    </row>
    <row r="167" spans="1:10">
      <c r="B167">
        <f>(E161-E162)/(D161-D162)</f>
        <v>0.25861758435589083</v>
      </c>
      <c r="C167">
        <f>E162-B167*D162</f>
        <v>20.519662410678503</v>
      </c>
      <c r="D167" t="s">
        <v>31</v>
      </c>
    </row>
    <row r="169" spans="1:10">
      <c r="B169">
        <f>DEGREES(ATAN((B167-B166)/(1+B166*B167)))</f>
        <v>-60.499999999999929</v>
      </c>
      <c r="D169" t="s">
        <v>32</v>
      </c>
    </row>
    <row r="171" spans="1:10">
      <c r="B171" t="s">
        <v>33</v>
      </c>
      <c r="D171" t="s">
        <v>34</v>
      </c>
      <c r="F171" t="s">
        <v>35</v>
      </c>
      <c r="H171" t="s">
        <v>9</v>
      </c>
    </row>
    <row r="172" spans="1:10">
      <c r="B172" t="s">
        <v>2</v>
      </c>
      <c r="C172" t="s">
        <v>3</v>
      </c>
      <c r="D172" t="s">
        <v>2</v>
      </c>
      <c r="E172" t="s">
        <v>3</v>
      </c>
      <c r="F172" t="s">
        <v>2</v>
      </c>
      <c r="G172" t="s">
        <v>3</v>
      </c>
      <c r="H172" t="s">
        <v>2</v>
      </c>
      <c r="I172" t="s">
        <v>3</v>
      </c>
    </row>
    <row r="173" spans="1:10">
      <c r="B173">
        <f>D161</f>
        <v>-0.60594032101664497</v>
      </c>
      <c r="C173">
        <f>E161</f>
        <v>20.362955588593344</v>
      </c>
      <c r="D173">
        <f>B173-B173</f>
        <v>0</v>
      </c>
      <c r="E173">
        <f>C173-C173</f>
        <v>0</v>
      </c>
      <c r="F173">
        <v>0</v>
      </c>
      <c r="G173">
        <v>0</v>
      </c>
      <c r="H173">
        <f>F173+B173</f>
        <v>-0.60594032101664497</v>
      </c>
      <c r="I173">
        <f>G173+C173</f>
        <v>20.362955588593344</v>
      </c>
    </row>
    <row r="174" spans="1:10">
      <c r="B174">
        <f>D162</f>
        <v>-1.5740879613947527</v>
      </c>
      <c r="C174">
        <f>E162</f>
        <v>20.112575584538902</v>
      </c>
      <c r="D174">
        <f>(B174-B173)*10</f>
        <v>-9.6814764037810779</v>
      </c>
      <c r="E174">
        <f>(C174-C173)*10</f>
        <v>-2.5038000405444194</v>
      </c>
      <c r="F174">
        <f>COS(RADIANS(B169))*D174-SIN(RADIANS(B169))*E174</f>
        <v>-6.9465837045899868</v>
      </c>
      <c r="G174">
        <f>SIN(RADIANS(B169))*D174+COS(RADIANS(B169))*E174</f>
        <v>7.1933980033865002</v>
      </c>
      <c r="H174">
        <f>F174+B173</f>
        <v>-7.5525240256066315</v>
      </c>
      <c r="I174">
        <f>G174+C173</f>
        <v>27.556353591979843</v>
      </c>
    </row>
    <row r="176" spans="1:10">
      <c r="A176" s="2"/>
      <c r="B176" s="2"/>
      <c r="C176" s="2"/>
      <c r="D176" s="2"/>
      <c r="E176" s="2"/>
      <c r="F176" s="2"/>
      <c r="G176" s="2"/>
      <c r="H176" s="2"/>
      <c r="I176" s="2"/>
      <c r="J176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Virtual Octant</vt:lpstr>
      <vt:lpstr>Sheet2</vt:lpstr>
    </vt:vector>
  </TitlesOfParts>
  <Company>Tactronics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Morris</dc:creator>
  <cp:lastModifiedBy>Brad Morris</cp:lastModifiedBy>
  <dcterms:created xsi:type="dcterms:W3CDTF">2010-03-24T18:31:47Z</dcterms:created>
  <dcterms:modified xsi:type="dcterms:W3CDTF">2010-04-01T19:26:47Z</dcterms:modified>
</cp:coreProperties>
</file>