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CS - PERSONAL\RJYC\RJYC Celestial Navigation\Sun Practice\20220530 - Sun Line AM, ARTIFICIAL HORIZON, Trafalgar Park\"/>
    </mc:Choice>
  </mc:AlternateContent>
  <xr:revisionPtr revIDLastSave="0" documentId="13_ncr:1_{06AEF05B-DEBE-4E89-AFB7-E299765AFCD1}" xr6:coauthVersionLast="47" xr6:coauthVersionMax="47" xr10:uidLastSave="{00000000-0000-0000-0000-000000000000}"/>
  <bookViews>
    <workbookView xWindow="24" yWindow="24" windowWidth="23016" windowHeight="12336" xr2:uid="{41D07B66-C6FB-468F-800A-C253BF9408B2}"/>
  </bookViews>
  <sheets>
    <sheet name="Calc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7" i="2" l="1"/>
  <c r="N57" i="2" s="1"/>
  <c r="F81" i="2"/>
  <c r="F71" i="2"/>
  <c r="F66" i="2"/>
  <c r="F65" i="2"/>
  <c r="X64" i="2"/>
  <c r="N64" i="2"/>
  <c r="N63" i="2"/>
  <c r="AB61" i="2"/>
  <c r="X61" i="2"/>
  <c r="AB60" i="2"/>
  <c r="AB62" i="2" s="1"/>
  <c r="X60" i="2"/>
  <c r="F60" i="2"/>
  <c r="AB59" i="2"/>
  <c r="X59" i="2"/>
  <c r="F59" i="2"/>
  <c r="H59" i="2" s="1"/>
  <c r="AB58" i="2"/>
  <c r="X58" i="2"/>
  <c r="M58" i="2"/>
  <c r="N58" i="2" s="1"/>
  <c r="E58" i="2"/>
  <c r="D58" i="2"/>
  <c r="C58" i="2"/>
  <c r="F58" i="2" s="1"/>
  <c r="F73" i="2" s="1"/>
  <c r="AB57" i="2"/>
  <c r="X57" i="2"/>
  <c r="X62" i="2" s="1"/>
  <c r="F57" i="2"/>
  <c r="M31" i="2"/>
  <c r="M30" i="2"/>
  <c r="N10" i="2"/>
  <c r="N9" i="2"/>
  <c r="N5" i="2"/>
  <c r="N4" i="2"/>
  <c r="N3" i="2"/>
  <c r="F74" i="2" l="1"/>
  <c r="C74" i="2" s="1"/>
  <c r="D74" i="2" s="1"/>
  <c r="AA62" i="2"/>
  <c r="Z62" i="2"/>
  <c r="AB63" i="2"/>
  <c r="N59" i="2"/>
  <c r="N61" i="2" s="1"/>
  <c r="X63" i="2"/>
  <c r="U62" i="2"/>
  <c r="V62" i="2" s="1"/>
  <c r="C73" i="2"/>
  <c r="D73" i="2" s="1"/>
  <c r="F75" i="2"/>
  <c r="G59" i="2"/>
  <c r="N7" i="2"/>
  <c r="L7" i="2" s="1"/>
  <c r="M7" i="2" s="1"/>
  <c r="N12" i="2"/>
  <c r="G74" i="2" l="1"/>
  <c r="H74" i="2"/>
  <c r="W62" i="2"/>
  <c r="X65" i="2"/>
  <c r="U63" i="2"/>
  <c r="V63" i="2" s="1"/>
  <c r="Z63" i="2"/>
  <c r="AA63" i="2" s="1"/>
  <c r="F77" i="2"/>
  <c r="C75" i="2"/>
  <c r="D75" i="2" s="1"/>
  <c r="L61" i="2"/>
  <c r="M61" i="2" s="1"/>
  <c r="N66" i="2"/>
  <c r="L12" i="2"/>
  <c r="M12" i="2" s="1"/>
  <c r="W63" i="2" l="1"/>
  <c r="N77" i="2"/>
  <c r="L66" i="2"/>
  <c r="M66" i="2" s="1"/>
  <c r="U65" i="2"/>
  <c r="V65" i="2" s="1"/>
  <c r="W65" i="2" s="1"/>
  <c r="H77" i="2"/>
  <c r="G78" i="2" s="1"/>
  <c r="C77" i="2"/>
  <c r="D77" i="2" s="1"/>
  <c r="L77" i="2" l="1"/>
  <c r="M77" i="2" s="1"/>
  <c r="F78" i="2"/>
  <c r="N78" i="2" l="1"/>
  <c r="C78" i="2"/>
  <c r="D78" i="2" s="1"/>
  <c r="H78" i="2"/>
  <c r="H79" i="2" s="1"/>
  <c r="F79" i="2" s="1"/>
  <c r="C79" i="2" l="1"/>
  <c r="D79" i="2" s="1"/>
  <c r="L78" i="2"/>
  <c r="M78" i="2" s="1"/>
  <c r="M79" i="2"/>
  <c r="M81" i="2" l="1"/>
  <c r="C81" i="2"/>
  <c r="D81" i="2" s="1"/>
  <c r="F44" i="2" l="1"/>
  <c r="F39" i="2"/>
  <c r="F38" i="2"/>
  <c r="X37" i="2"/>
  <c r="N37" i="2"/>
  <c r="N36" i="2"/>
  <c r="AB34" i="2"/>
  <c r="X34" i="2"/>
  <c r="AB33" i="2"/>
  <c r="X33" i="2"/>
  <c r="F33" i="2"/>
  <c r="AB32" i="2"/>
  <c r="X32" i="2"/>
  <c r="F32" i="2"/>
  <c r="H32" i="2" s="1"/>
  <c r="AB31" i="2"/>
  <c r="X31" i="2"/>
  <c r="N31" i="2"/>
  <c r="E31" i="2"/>
  <c r="D31" i="2"/>
  <c r="C31" i="2"/>
  <c r="F31" i="2" s="1"/>
  <c r="F46" i="2" s="1"/>
  <c r="AB30" i="2"/>
  <c r="AB35" i="2" s="1"/>
  <c r="X30" i="2"/>
  <c r="X35" i="2" s="1"/>
  <c r="N30" i="2"/>
  <c r="N32" i="2" s="1"/>
  <c r="N34" i="2" s="1"/>
  <c r="F30" i="2"/>
  <c r="AB36" i="2" l="1"/>
  <c r="Z35" i="2"/>
  <c r="AA35" i="2" s="1"/>
  <c r="U35" i="2"/>
  <c r="V35" i="2" s="1"/>
  <c r="X36" i="2"/>
  <c r="C46" i="2"/>
  <c r="D46" i="2" s="1"/>
  <c r="F48" i="2"/>
  <c r="N39" i="2"/>
  <c r="L34" i="2"/>
  <c r="M34" i="2" s="1"/>
  <c r="F47" i="2"/>
  <c r="G32" i="2"/>
  <c r="C4" i="2"/>
  <c r="H47" i="2" l="1"/>
  <c r="G47" i="2"/>
  <c r="C47" i="2"/>
  <c r="D47" i="2" s="1"/>
  <c r="L39" i="2"/>
  <c r="M39" i="2" s="1"/>
  <c r="N50" i="2"/>
  <c r="C48" i="2"/>
  <c r="D48" i="2" s="1"/>
  <c r="F50" i="2"/>
  <c r="W35" i="2"/>
  <c r="X38" i="2"/>
  <c r="V36" i="2"/>
  <c r="W36" i="2" s="1"/>
  <c r="U36" i="2"/>
  <c r="Z36" i="2"/>
  <c r="AA36" i="2" s="1"/>
  <c r="F6" i="2"/>
  <c r="F5" i="2"/>
  <c r="H5" i="2" s="1"/>
  <c r="F17" i="2"/>
  <c r="F12" i="2"/>
  <c r="F11" i="2"/>
  <c r="X10" i="2"/>
  <c r="AB7" i="2"/>
  <c r="X7" i="2"/>
  <c r="AB6" i="2"/>
  <c r="X6" i="2"/>
  <c r="AB5" i="2"/>
  <c r="X5" i="2"/>
  <c r="AB4" i="2"/>
  <c r="X4" i="2"/>
  <c r="E4" i="2"/>
  <c r="D4" i="2"/>
  <c r="AB3" i="2"/>
  <c r="X3" i="2"/>
  <c r="F3" i="2"/>
  <c r="L50" i="2" l="1"/>
  <c r="M50" i="2" s="1"/>
  <c r="H50" i="2"/>
  <c r="G51" i="2" s="1"/>
  <c r="F51" i="2" s="1"/>
  <c r="C50" i="2"/>
  <c r="D50" i="2" s="1"/>
  <c r="U38" i="2"/>
  <c r="F4" i="2"/>
  <c r="F19" i="2" s="1"/>
  <c r="F21" i="2" s="1"/>
  <c r="AB8" i="2"/>
  <c r="AB9" i="2" s="1"/>
  <c r="X8" i="2"/>
  <c r="X9" i="2" s="1"/>
  <c r="G5" i="2"/>
  <c r="H51" i="2" l="1"/>
  <c r="H52" i="2" s="1"/>
  <c r="F52" i="2" s="1"/>
  <c r="C51" i="2"/>
  <c r="D51" i="2" s="1"/>
  <c r="N51" i="2"/>
  <c r="V38" i="2"/>
  <c r="W38" i="2" s="1"/>
  <c r="C19" i="2"/>
  <c r="D19" i="2" s="1"/>
  <c r="F20" i="2"/>
  <c r="G20" i="2" s="1"/>
  <c r="Z8" i="2"/>
  <c r="AA8" i="2" s="1"/>
  <c r="U8" i="2"/>
  <c r="V8" i="2" s="1"/>
  <c r="W8" i="2" s="1"/>
  <c r="C21" i="2"/>
  <c r="D21" i="2" s="1"/>
  <c r="F23" i="2"/>
  <c r="Z9" i="2"/>
  <c r="AA9" i="2" s="1"/>
  <c r="X11" i="2"/>
  <c r="U9" i="2"/>
  <c r="L51" i="2" l="1"/>
  <c r="M51" i="2" s="1"/>
  <c r="M52" i="2"/>
  <c r="F54" i="2"/>
  <c r="C52" i="2"/>
  <c r="D52" i="2" s="1"/>
  <c r="H20" i="2"/>
  <c r="C20" i="2"/>
  <c r="D20" i="2" s="1"/>
  <c r="N23" i="2"/>
  <c r="L23" i="2" s="1"/>
  <c r="M23" i="2" s="1"/>
  <c r="V9" i="2"/>
  <c r="W9" i="2" s="1"/>
  <c r="U11" i="2"/>
  <c r="H23" i="2"/>
  <c r="C23" i="2"/>
  <c r="D23" i="2" s="1"/>
  <c r="M54" i="2" l="1"/>
  <c r="C54" i="2"/>
  <c r="D54" i="2" s="1"/>
  <c r="G24" i="2"/>
  <c r="F24" i="2" s="1"/>
  <c r="V11" i="2"/>
  <c r="W11" i="2" s="1"/>
  <c r="H24" i="2" l="1"/>
  <c r="H25" i="2" s="1"/>
  <c r="F25" i="2" s="1"/>
  <c r="F27" i="2" s="1"/>
  <c r="C24" i="2"/>
  <c r="D24" i="2" s="1"/>
  <c r="N24" i="2"/>
  <c r="L24" i="2" l="1"/>
  <c r="M24" i="2" s="1"/>
  <c r="M25" i="2"/>
  <c r="C25" i="2"/>
  <c r="D25" i="2" s="1"/>
  <c r="M27" i="2" l="1"/>
  <c r="C27" i="2"/>
  <c r="D27" i="2" s="1"/>
</calcChain>
</file>

<file path=xl/sharedStrings.xml><?xml version="1.0" encoding="utf-8"?>
<sst xmlns="http://schemas.openxmlformats.org/spreadsheetml/2006/main" count="221" uniqueCount="67">
  <si>
    <t>S</t>
  </si>
  <si>
    <t>LHA</t>
  </si>
  <si>
    <t>H / D</t>
  </si>
  <si>
    <t>M</t>
  </si>
  <si>
    <t>Decimalized</t>
  </si>
  <si>
    <t>Time LMT</t>
  </si>
  <si>
    <t>SIN</t>
  </si>
  <si>
    <t>COS</t>
  </si>
  <si>
    <t>DR Latitude (N)</t>
  </si>
  <si>
    <t>DR Longitude (W)</t>
  </si>
  <si>
    <t>Nautical Almanac, Daily Pages…..</t>
  </si>
  <si>
    <t>`</t>
  </si>
  <si>
    <t>Date</t>
  </si>
  <si>
    <t>Time (GMT)</t>
  </si>
  <si>
    <t>D</t>
  </si>
  <si>
    <t>v / d</t>
  </si>
  <si>
    <t>GHA</t>
  </si>
  <si>
    <t>Declination (N)</t>
  </si>
  <si>
    <t>NOTE: For S Declination, both D &amp; M must be entered as negative (-) values</t>
  </si>
  <si>
    <t>GHA Change in 1 hour</t>
  </si>
  <si>
    <t>… for SUN, Planets</t>
  </si>
  <si>
    <t>&gt;&gt; Time Increment</t>
  </si>
  <si>
    <t>&gt;&gt; Calc Declination (N)</t>
  </si>
  <si>
    <t>&gt;&gt; Calc GHA</t>
  </si>
  <si>
    <t>NOTE: If GHA &lt; Longitude (W), ADD 360</t>
  </si>
  <si>
    <t>Calculated Altitude (Hc)</t>
  </si>
  <si>
    <t>Aximuth Angle (Z)</t>
  </si>
  <si>
    <t>True Azimuth (Zn)</t>
  </si>
  <si>
    <t xml:space="preserve"> SEXTANT OBSERVATION</t>
  </si>
  <si>
    <t>H</t>
  </si>
  <si>
    <t>Decimal</t>
  </si>
  <si>
    <t>Sextant Altitude (Hs)</t>
  </si>
  <si>
    <t>Index Error</t>
  </si>
  <si>
    <t>Apparent Altitude (Ha)</t>
  </si>
  <si>
    <t>AVG</t>
  </si>
  <si>
    <t>Additional Correction</t>
  </si>
  <si>
    <t>Observed Altitude (Ho)</t>
  </si>
  <si>
    <t>LOP by Marcq St. Hilaire</t>
  </si>
  <si>
    <t>Intercept (Ho - Hc)</t>
  </si>
  <si>
    <t>Greater Observed Altitude?</t>
  </si>
  <si>
    <t>True Azimuth</t>
  </si>
  <si>
    <t>Main Correction, Sun LL</t>
  </si>
  <si>
    <t>FAST</t>
  </si>
  <si>
    <t>SUM</t>
  </si>
  <si>
    <t>ARTIFICIAL HORIZON</t>
  </si>
  <si>
    <t>Div by 2</t>
  </si>
  <si>
    <t>Semi-Diameter (SD)</t>
  </si>
  <si>
    <t>LMT--&gt; UTC</t>
  </si>
  <si>
    <t>ON the arc</t>
  </si>
  <si>
    <t>NOTE: For LHA &lt; 180, Zn = 360 - Z</t>
  </si>
  <si>
    <t>SUN-PM</t>
  </si>
  <si>
    <t>NO</t>
  </si>
  <si>
    <t>AWAY</t>
  </si>
  <si>
    <t>19-Jun-2022</t>
  </si>
  <si>
    <t>Time GMT</t>
  </si>
  <si>
    <t>Joe Wong</t>
  </si>
  <si>
    <t>Bubble</t>
  </si>
  <si>
    <t>Height of Eye</t>
  </si>
  <si>
    <t>Dip</t>
  </si>
  <si>
    <t xml:space="preserve">Ref. NA A4 Tables </t>
  </si>
  <si>
    <t>N/A</t>
  </si>
  <si>
    <t>Main Correction, Sun Ctr.</t>
  </si>
  <si>
    <t>AH</t>
  </si>
  <si>
    <t>NOTE: For LHA &gt; 180, Zn = Z</t>
  </si>
  <si>
    <t>SUN-AM</t>
  </si>
  <si>
    <t>YES</t>
  </si>
  <si>
    <t>TOWARDS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</si>
</sst>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00"/>
    <numFmt numFmtId="165" formatCode="0.000000"/>
    <numFmt numFmtId="166" formatCode="0.0"/>
    <numFmt numFmtId="167" formatCode="0.00000000"/>
    <numFmt numFmtId="168" formatCode="0.0000000"/>
    <numFmt numFmtId="169" formatCode="0.0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5" xfId="0" applyBorder="1"/>
    <xf numFmtId="0" fontId="1" fillId="3" borderId="7" xfId="0" applyFont="1" applyFill="1" applyBorder="1" applyAlignment="1">
      <alignment horizontal="center"/>
    </xf>
    <xf numFmtId="164" fontId="0" fillId="4" borderId="8" xfId="0" applyNumberFormat="1" applyFill="1" applyBorder="1" applyAlignment="1">
      <alignment horizontal="center"/>
    </xf>
    <xf numFmtId="0" fontId="0" fillId="0" borderId="9" xfId="0" applyBorder="1"/>
    <xf numFmtId="0" fontId="1" fillId="4" borderId="7" xfId="0" applyFont="1" applyFill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9" xfId="0" applyNumberFormat="1" applyFont="1" applyBorder="1" applyAlignment="1">
      <alignment horizontal="center"/>
    </xf>
    <xf numFmtId="164" fontId="0" fillId="4" borderId="10" xfId="0" applyNumberFormat="1" applyFill="1" applyBorder="1" applyAlignment="1">
      <alignment horizontal="center"/>
    </xf>
    <xf numFmtId="165" fontId="0" fillId="4" borderId="10" xfId="0" applyNumberForma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9" xfId="0" applyNumberFormat="1" applyBorder="1" applyAlignment="1">
      <alignment horizontal="center"/>
    </xf>
    <xf numFmtId="0" fontId="3" fillId="0" borderId="5" xfId="0" applyFont="1" applyBorder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5" xfId="0" applyFont="1" applyBorder="1"/>
    <xf numFmtId="2" fontId="1" fillId="3" borderId="10" xfId="0" quotePrefix="1" applyNumberFormat="1" applyFont="1" applyFill="1" applyBorder="1" applyAlignment="1">
      <alignment horizontal="center"/>
    </xf>
    <xf numFmtId="1" fontId="1" fillId="3" borderId="10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166" fontId="1" fillId="3" borderId="11" xfId="0" applyNumberFormat="1" applyFont="1" applyFill="1" applyBorder="1" applyAlignment="1">
      <alignment horizontal="center"/>
    </xf>
    <xf numFmtId="0" fontId="1" fillId="3" borderId="7" xfId="0" quotePrefix="1" applyFont="1" applyFill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4" fillId="0" borderId="5" xfId="0" applyFont="1" applyBorder="1"/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5" xfId="0" applyFont="1" applyBorder="1"/>
    <xf numFmtId="2" fontId="0" fillId="4" borderId="8" xfId="0" applyNumberFormat="1" applyFill="1" applyBorder="1" applyAlignment="1">
      <alignment horizontal="center"/>
    </xf>
    <xf numFmtId="165" fontId="3" fillId="0" borderId="0" xfId="0" applyNumberFormat="1" applyFont="1" applyAlignment="1">
      <alignment horizontal="left"/>
    </xf>
    <xf numFmtId="1" fontId="6" fillId="4" borderId="12" xfId="0" applyNumberFormat="1" applyFont="1" applyFill="1" applyBorder="1" applyAlignment="1">
      <alignment horizontal="center"/>
    </xf>
    <xf numFmtId="2" fontId="6" fillId="4" borderId="12" xfId="0" applyNumberFormat="1" applyFont="1" applyFill="1" applyBorder="1" applyAlignment="1">
      <alignment horizontal="center"/>
    </xf>
    <xf numFmtId="167" fontId="0" fillId="4" borderId="10" xfId="0" applyNumberFormat="1" applyFill="1" applyBorder="1" applyAlignment="1">
      <alignment horizontal="center"/>
    </xf>
    <xf numFmtId="166" fontId="6" fillId="4" borderId="12" xfId="0" applyNumberFormat="1" applyFont="1" applyFill="1" applyBorder="1" applyAlignment="1">
      <alignment horizontal="center"/>
    </xf>
    <xf numFmtId="1" fontId="6" fillId="4" borderId="10" xfId="0" applyNumberFormat="1" applyFont="1" applyFill="1" applyBorder="1" applyAlignment="1">
      <alignment horizontal="center"/>
    </xf>
    <xf numFmtId="166" fontId="1" fillId="4" borderId="10" xfId="0" applyNumberFormat="1" applyFont="1" applyFill="1" applyBorder="1" applyAlignment="1">
      <alignment horizontal="center"/>
    </xf>
    <xf numFmtId="168" fontId="0" fillId="4" borderId="12" xfId="0" applyNumberFormat="1" applyFill="1" applyBorder="1" applyAlignment="1">
      <alignment horizontal="center"/>
    </xf>
    <xf numFmtId="1" fontId="1" fillId="3" borderId="7" xfId="0" applyNumberFormat="1" applyFont="1" applyFill="1" applyBorder="1" applyAlignment="1">
      <alignment horizontal="center"/>
    </xf>
    <xf numFmtId="1" fontId="1" fillId="2" borderId="7" xfId="0" applyNumberFormat="1" applyFont="1" applyFill="1" applyBorder="1" applyAlignment="1">
      <alignment horizontal="center"/>
    </xf>
    <xf numFmtId="166" fontId="1" fillId="2" borderId="7" xfId="0" applyNumberFormat="1" applyFont="1" applyFill="1" applyBorder="1" applyAlignment="1">
      <alignment horizontal="center"/>
    </xf>
    <xf numFmtId="167" fontId="0" fillId="4" borderId="13" xfId="0" applyNumberForma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166" fontId="1" fillId="4" borderId="13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1" fillId="0" borderId="4" xfId="0" applyFont="1" applyBorder="1"/>
    <xf numFmtId="0" fontId="1" fillId="4" borderId="10" xfId="0" applyFon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0" fontId="0" fillId="0" borderId="4" xfId="0" applyBorder="1"/>
    <xf numFmtId="0" fontId="0" fillId="0" borderId="1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0" xfId="0" applyFont="1" applyBorder="1" applyAlignment="1">
      <alignment horizontal="center"/>
    </xf>
    <xf numFmtId="166" fontId="1" fillId="3" borderId="7" xfId="0" applyNumberFormat="1" applyFont="1" applyFill="1" applyBorder="1" applyAlignment="1">
      <alignment horizontal="center"/>
    </xf>
    <xf numFmtId="0" fontId="1" fillId="4" borderId="10" xfId="0" applyFont="1" applyFill="1" applyBorder="1"/>
    <xf numFmtId="0" fontId="1" fillId="0" borderId="9" xfId="0" applyFont="1" applyBorder="1"/>
    <xf numFmtId="0" fontId="1" fillId="3" borderId="10" xfId="0" applyFont="1" applyFill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/>
    </xf>
    <xf numFmtId="166" fontId="1" fillId="3" borderId="10" xfId="0" applyNumberFormat="1" applyFont="1" applyFill="1" applyBorder="1" applyAlignment="1">
      <alignment horizontal="center"/>
    </xf>
    <xf numFmtId="164" fontId="1" fillId="4" borderId="10" xfId="0" applyNumberFormat="1" applyFont="1" applyFill="1" applyBorder="1"/>
    <xf numFmtId="1" fontId="1" fillId="4" borderId="10" xfId="0" applyNumberFormat="1" applyFont="1" applyFill="1" applyBorder="1" applyAlignment="1">
      <alignment horizontal="center"/>
    </xf>
    <xf numFmtId="0" fontId="0" fillId="0" borderId="14" xfId="0" applyBorder="1"/>
    <xf numFmtId="0" fontId="0" fillId="0" borderId="6" xfId="0" applyBorder="1"/>
    <xf numFmtId="166" fontId="1" fillId="4" borderId="12" xfId="0" applyNumberFormat="1" applyFont="1" applyFill="1" applyBorder="1" applyAlignment="1">
      <alignment horizontal="center"/>
    </xf>
    <xf numFmtId="166" fontId="1" fillId="2" borderId="15" xfId="0" applyNumberFormat="1" applyFont="1" applyFill="1" applyBorder="1" applyAlignment="1">
      <alignment horizontal="center"/>
    </xf>
    <xf numFmtId="169" fontId="1" fillId="4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1" fillId="0" borderId="0" xfId="0" applyFont="1"/>
    <xf numFmtId="166" fontId="1" fillId="3" borderId="13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7" fillId="3" borderId="7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8" fillId="3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50DA3-386A-4B8B-83F6-78F31EF2DB59}">
  <dimension ref="B1:AB81"/>
  <sheetViews>
    <sheetView tabSelected="1" workbookViewId="0">
      <selection activeCell="A9" sqref="A9"/>
    </sheetView>
  </sheetViews>
  <sheetFormatPr defaultRowHeight="14.4" x14ac:dyDescent="0.3"/>
  <cols>
    <col min="1" max="1" width="5.77734375" style="1" customWidth="1"/>
    <col min="2" max="2" width="20.21875" style="1" customWidth="1"/>
    <col min="3" max="3" width="4.77734375" style="2" customWidth="1"/>
    <col min="4" max="4" width="6.77734375" style="2" customWidth="1"/>
    <col min="5" max="5" width="5.77734375" style="2" customWidth="1"/>
    <col min="6" max="6" width="17.44140625" style="2" customWidth="1"/>
    <col min="7" max="9" width="10.77734375" style="1" customWidth="1"/>
    <col min="10" max="10" width="24.109375" style="1" customWidth="1"/>
    <col min="11" max="11" width="8.88671875" style="1"/>
    <col min="12" max="12" width="9.5546875" style="1" bestFit="1" customWidth="1"/>
    <col min="13" max="13" width="10.5546875" style="1" bestFit="1" customWidth="1"/>
    <col min="14" max="14" width="10.21875" style="1" bestFit="1" customWidth="1"/>
    <col min="15" max="15" width="8.88671875" style="1"/>
    <col min="16" max="16" width="10.21875" style="1" bestFit="1" customWidth="1"/>
    <col min="17" max="27" width="8.88671875" style="1"/>
    <col min="28" max="28" width="8.88671875" style="1" customWidth="1"/>
    <col min="29" max="16384" width="8.88671875" style="1"/>
  </cols>
  <sheetData>
    <row r="1" spans="2:28" s="71" customFormat="1" x14ac:dyDescent="0.3">
      <c r="C1" s="70"/>
      <c r="D1" s="70"/>
      <c r="E1" s="70"/>
      <c r="F1" s="70"/>
    </row>
    <row r="2" spans="2:28" s="71" customFormat="1" ht="15" thickBot="1" x14ac:dyDescent="0.35">
      <c r="B2" s="3" t="s">
        <v>50</v>
      </c>
      <c r="C2" s="4" t="s">
        <v>2</v>
      </c>
      <c r="D2" s="4" t="s">
        <v>3</v>
      </c>
      <c r="E2" s="4" t="s">
        <v>0</v>
      </c>
      <c r="F2" s="5" t="s">
        <v>4</v>
      </c>
      <c r="G2" s="54"/>
      <c r="H2" s="74" t="s">
        <v>47</v>
      </c>
      <c r="J2" s="3" t="s">
        <v>28</v>
      </c>
      <c r="K2" s="4"/>
      <c r="L2" s="4" t="s">
        <v>14</v>
      </c>
      <c r="M2" s="4" t="s">
        <v>3</v>
      </c>
      <c r="N2" s="4"/>
      <c r="O2" s="53"/>
      <c r="P2" s="75" t="s">
        <v>55</v>
      </c>
      <c r="U2" s="56" t="s">
        <v>29</v>
      </c>
      <c r="V2" s="56" t="s">
        <v>3</v>
      </c>
      <c r="W2" s="56" t="s">
        <v>0</v>
      </c>
      <c r="X2" s="56" t="s">
        <v>30</v>
      </c>
      <c r="Z2" s="56" t="s">
        <v>14</v>
      </c>
      <c r="AA2" s="56" t="s">
        <v>3</v>
      </c>
      <c r="AB2" s="56" t="s">
        <v>30</v>
      </c>
    </row>
    <row r="3" spans="2:28" s="71" customFormat="1" ht="15" thickBot="1" x14ac:dyDescent="0.35">
      <c r="B3" s="6" t="s">
        <v>5</v>
      </c>
      <c r="C3" s="7">
        <v>12</v>
      </c>
      <c r="D3" s="7">
        <v>16</v>
      </c>
      <c r="E3" s="7">
        <v>35</v>
      </c>
      <c r="F3" s="8">
        <f>C3+(D3+(E3/60))/60</f>
        <v>12.276388888888889</v>
      </c>
      <c r="H3" s="7">
        <v>-9</v>
      </c>
      <c r="J3" s="20" t="s">
        <v>31</v>
      </c>
      <c r="L3" s="7">
        <v>75</v>
      </c>
      <c r="M3" s="57">
        <v>38</v>
      </c>
      <c r="N3" s="58">
        <f>L3+M3/60</f>
        <v>75.63333333333334</v>
      </c>
      <c r="P3" s="59" t="s">
        <v>56</v>
      </c>
      <c r="U3" s="60"/>
      <c r="V3" s="60"/>
      <c r="W3" s="60"/>
      <c r="X3" s="61">
        <f>U3+(V3+(W3/60))/60</f>
        <v>0</v>
      </c>
      <c r="Z3" s="60"/>
      <c r="AA3" s="62"/>
      <c r="AB3" s="63">
        <f>Z3+AA3/60</f>
        <v>0</v>
      </c>
    </row>
    <row r="4" spans="2:28" s="71" customFormat="1" ht="15" thickBot="1" x14ac:dyDescent="0.35">
      <c r="B4" s="6" t="s">
        <v>54</v>
      </c>
      <c r="C4" s="10">
        <f>C3+H3</f>
        <v>3</v>
      </c>
      <c r="D4" s="10">
        <f>D3</f>
        <v>16</v>
      </c>
      <c r="E4" s="10">
        <f>E3</f>
        <v>35</v>
      </c>
      <c r="F4" s="8">
        <f>C4+(D4+(E4/60))/60</f>
        <v>3.276388888888889</v>
      </c>
      <c r="G4" s="11" t="s">
        <v>6</v>
      </c>
      <c r="H4" s="12" t="s">
        <v>7</v>
      </c>
      <c r="J4" s="6" t="s">
        <v>32</v>
      </c>
      <c r="K4" s="72" t="s">
        <v>48</v>
      </c>
      <c r="M4" s="73">
        <v>0</v>
      </c>
      <c r="N4" s="58">
        <f>M4/60</f>
        <v>0</v>
      </c>
      <c r="P4" s="59"/>
      <c r="U4" s="60"/>
      <c r="V4" s="60"/>
      <c r="W4" s="60"/>
      <c r="X4" s="61">
        <f>U4+(V4+(W4/60))/60</f>
        <v>0</v>
      </c>
      <c r="Z4" s="60"/>
      <c r="AA4" s="62"/>
      <c r="AB4" s="63">
        <f>Z4+AA4/60</f>
        <v>0</v>
      </c>
    </row>
    <row r="5" spans="2:28" s="71" customFormat="1" ht="15" thickBot="1" x14ac:dyDescent="0.35">
      <c r="B5" s="6" t="s">
        <v>8</v>
      </c>
      <c r="C5" s="7">
        <v>35</v>
      </c>
      <c r="D5" s="7">
        <v>42</v>
      </c>
      <c r="E5" s="70"/>
      <c r="F5" s="13">
        <f>C5+(D5/60)</f>
        <v>35.700000000000003</v>
      </c>
      <c r="G5" s="14">
        <f>SIN(RADIANS(F5))</f>
        <v>0.58354121135611758</v>
      </c>
      <c r="H5" s="14">
        <f>COS(RADIANS(F5))</f>
        <v>0.81208352689180618</v>
      </c>
      <c r="J5" s="6" t="s">
        <v>57</v>
      </c>
      <c r="K5" s="7" t="s">
        <v>60</v>
      </c>
      <c r="L5" s="77" t="s">
        <v>58</v>
      </c>
      <c r="M5" s="60">
        <v>0</v>
      </c>
      <c r="N5" s="58">
        <f>M5/60</f>
        <v>0</v>
      </c>
      <c r="P5" s="9"/>
      <c r="U5" s="60"/>
      <c r="V5" s="60"/>
      <c r="W5" s="60"/>
      <c r="X5" s="61">
        <f>U5+(V5+(W5/60))/60</f>
        <v>0</v>
      </c>
      <c r="Z5" s="60"/>
      <c r="AA5" s="62"/>
      <c r="AB5" s="63">
        <f>Z5+AA5/60</f>
        <v>0</v>
      </c>
    </row>
    <row r="6" spans="2:28" s="71" customFormat="1" ht="15" thickBot="1" x14ac:dyDescent="0.35">
      <c r="B6" s="6" t="s">
        <v>9</v>
      </c>
      <c r="C6" s="7">
        <v>-139</v>
      </c>
      <c r="D6" s="7">
        <v>-46.2</v>
      </c>
      <c r="E6" s="70"/>
      <c r="F6" s="13">
        <f>C6+(D6/60)</f>
        <v>-139.77000000000001</v>
      </c>
      <c r="G6" s="15"/>
      <c r="H6" s="16"/>
      <c r="J6" s="6"/>
      <c r="P6" s="9"/>
      <c r="U6" s="60"/>
      <c r="V6" s="60"/>
      <c r="W6" s="60"/>
      <c r="X6" s="61">
        <f>U6+(V6+(W6/60))/60</f>
        <v>0</v>
      </c>
      <c r="Z6" s="60"/>
      <c r="AA6" s="62"/>
      <c r="AB6" s="63">
        <f>Z6+AA6/60</f>
        <v>0</v>
      </c>
    </row>
    <row r="7" spans="2:28" s="71" customFormat="1" x14ac:dyDescent="0.3">
      <c r="B7" s="17" t="s">
        <v>10</v>
      </c>
      <c r="C7" s="70"/>
      <c r="D7" s="70"/>
      <c r="E7" s="18"/>
      <c r="F7" s="19"/>
      <c r="G7" s="11"/>
      <c r="H7" s="12"/>
      <c r="J7" s="20" t="s">
        <v>33</v>
      </c>
      <c r="L7" s="64">
        <f>TRUNC(N7)</f>
        <v>75</v>
      </c>
      <c r="M7" s="38">
        <f>60*(N7-L7)</f>
        <v>38.000000000000398</v>
      </c>
      <c r="N7" s="63">
        <f>SUM(N3:N5)</f>
        <v>75.63333333333334</v>
      </c>
      <c r="P7" s="9"/>
      <c r="R7" s="71" t="s">
        <v>11</v>
      </c>
      <c r="U7" s="60"/>
      <c r="V7" s="60"/>
      <c r="W7" s="60"/>
      <c r="X7" s="61">
        <f>U7+(V7+(W7/60))/60</f>
        <v>0</v>
      </c>
      <c r="Z7" s="60"/>
      <c r="AA7" s="62"/>
      <c r="AB7" s="63">
        <f>Z7+AA7/60</f>
        <v>0</v>
      </c>
    </row>
    <row r="8" spans="2:28" s="71" customFormat="1" x14ac:dyDescent="0.3">
      <c r="B8" s="20" t="s">
        <v>12</v>
      </c>
      <c r="C8" s="70"/>
      <c r="D8" s="70"/>
      <c r="E8" s="18"/>
      <c r="F8" s="21" t="s">
        <v>53</v>
      </c>
      <c r="G8" s="11"/>
      <c r="H8" s="12"/>
      <c r="J8" s="6"/>
      <c r="N8" s="52"/>
      <c r="P8" s="9"/>
      <c r="T8" s="60">
        <v>5</v>
      </c>
      <c r="U8" s="64">
        <f>TRUNC(X8)</f>
        <v>0</v>
      </c>
      <c r="V8" s="64">
        <f>TRUNC(60*(X8-U8))</f>
        <v>0</v>
      </c>
      <c r="W8" s="38">
        <f>60*((60*(X8-U8))-V8)</f>
        <v>0</v>
      </c>
      <c r="X8" s="61">
        <f>SUM(X3:X7)</f>
        <v>0</v>
      </c>
      <c r="Y8" s="18" t="s">
        <v>43</v>
      </c>
      <c r="Z8" s="64">
        <f>TRUNC(AB8)</f>
        <v>0</v>
      </c>
      <c r="AA8" s="38">
        <f>60*(AB8-Z8)</f>
        <v>0</v>
      </c>
      <c r="AB8" s="69">
        <f>SUM(AB3:AB7)</f>
        <v>0</v>
      </c>
    </row>
    <row r="9" spans="2:28" s="71" customFormat="1" x14ac:dyDescent="0.3">
      <c r="B9" s="20" t="s">
        <v>13</v>
      </c>
      <c r="C9" s="70"/>
      <c r="D9" s="70"/>
      <c r="E9" s="18"/>
      <c r="F9" s="22">
        <v>3</v>
      </c>
      <c r="G9" s="11"/>
      <c r="H9" s="12"/>
      <c r="J9" s="6" t="s">
        <v>61</v>
      </c>
      <c r="M9" s="62">
        <v>-0.2</v>
      </c>
      <c r="N9" s="58">
        <f>M9/60</f>
        <v>-3.3333333333333335E-3</v>
      </c>
      <c r="P9" s="9"/>
      <c r="T9" s="18"/>
      <c r="U9" s="64">
        <f>TRUNC(X9)</f>
        <v>0</v>
      </c>
      <c r="V9" s="64">
        <f>TRUNC(60*(X9-U9))</f>
        <v>0</v>
      </c>
      <c r="W9" s="38">
        <f>60*((60*(X9-U9))-V9)</f>
        <v>0</v>
      </c>
      <c r="X9" s="61">
        <f>X8/T8</f>
        <v>0</v>
      </c>
      <c r="Y9" s="18" t="s">
        <v>34</v>
      </c>
      <c r="Z9" s="64">
        <f>TRUNC(AB9)</f>
        <v>0</v>
      </c>
      <c r="AA9" s="38">
        <f>60*(AB9-Z9)</f>
        <v>0</v>
      </c>
      <c r="AB9" s="61">
        <f>AB8/T8</f>
        <v>0</v>
      </c>
    </row>
    <row r="10" spans="2:28" s="71" customFormat="1" ht="15" thickBot="1" x14ac:dyDescent="0.35">
      <c r="B10" s="17"/>
      <c r="C10" s="18" t="s">
        <v>14</v>
      </c>
      <c r="D10" s="18" t="s">
        <v>3</v>
      </c>
      <c r="E10" s="18" t="s">
        <v>15</v>
      </c>
      <c r="F10" s="19"/>
      <c r="G10" s="11"/>
      <c r="H10" s="12"/>
      <c r="J10" s="6" t="s">
        <v>35</v>
      </c>
      <c r="K10" s="29" t="s">
        <v>59</v>
      </c>
      <c r="M10" s="60"/>
      <c r="N10" s="58">
        <f>M10/60</f>
        <v>0</v>
      </c>
      <c r="P10" s="9"/>
      <c r="T10" s="18"/>
      <c r="U10" s="60">
        <v>0</v>
      </c>
      <c r="V10" s="60">
        <v>0</v>
      </c>
      <c r="W10" s="60">
        <v>0</v>
      </c>
      <c r="X10" s="61">
        <f>U10+(V10+(W10/60))/60</f>
        <v>0</v>
      </c>
      <c r="Y10" s="29" t="s">
        <v>42</v>
      </c>
    </row>
    <row r="11" spans="2:28" s="71" customFormat="1" ht="15" thickBot="1" x14ac:dyDescent="0.35">
      <c r="B11" s="20" t="s">
        <v>16</v>
      </c>
      <c r="C11" s="7">
        <v>224</v>
      </c>
      <c r="D11" s="7">
        <v>40.5</v>
      </c>
      <c r="E11" s="23"/>
      <c r="F11" s="13">
        <f>C11+(D11/60)</f>
        <v>224.67500000000001</v>
      </c>
      <c r="G11" s="11"/>
      <c r="H11" s="12"/>
      <c r="J11" s="6"/>
      <c r="P11" s="9"/>
      <c r="U11" s="64">
        <f>TRUNC(X11)</f>
        <v>0</v>
      </c>
      <c r="V11" s="64">
        <f>TRUNC(60*(X11-U11))</f>
        <v>0</v>
      </c>
      <c r="W11" s="38">
        <f>60*((60*(X11-U11))-V11)</f>
        <v>0</v>
      </c>
      <c r="X11" s="61">
        <f>X9-X10</f>
        <v>0</v>
      </c>
    </row>
    <row r="12" spans="2:28" s="71" customFormat="1" ht="15" thickBot="1" x14ac:dyDescent="0.35">
      <c r="B12" s="20" t="s">
        <v>17</v>
      </c>
      <c r="C12" s="7">
        <v>23</v>
      </c>
      <c r="D12" s="7">
        <v>25.2</v>
      </c>
      <c r="E12" s="24">
        <v>0</v>
      </c>
      <c r="F12" s="13">
        <f>C12+(D12/60)</f>
        <v>23.42</v>
      </c>
      <c r="G12" s="11"/>
      <c r="H12" s="12"/>
      <c r="J12" s="20" t="s">
        <v>36</v>
      </c>
      <c r="L12" s="64">
        <f>TRUNC(N12)</f>
        <v>75</v>
      </c>
      <c r="M12" s="38">
        <f>60*(N12-L12)</f>
        <v>37.80000000000058</v>
      </c>
      <c r="N12" s="63">
        <f>SUM(N7:N10)</f>
        <v>75.63000000000001</v>
      </c>
      <c r="P12" s="9"/>
    </row>
    <row r="13" spans="2:28" s="71" customFormat="1" ht="15" thickBot="1" x14ac:dyDescent="0.35">
      <c r="B13" s="20" t="s">
        <v>46</v>
      </c>
      <c r="C13" s="25">
        <v>15.7</v>
      </c>
      <c r="D13" s="70"/>
      <c r="E13" s="70"/>
      <c r="F13" s="26"/>
      <c r="G13" s="11"/>
      <c r="H13" s="12"/>
      <c r="J13" s="51"/>
      <c r="K13" s="52"/>
      <c r="L13" s="52"/>
      <c r="M13" s="52"/>
      <c r="N13" s="52"/>
      <c r="O13" s="52"/>
      <c r="P13" s="65"/>
    </row>
    <row r="14" spans="2:28" s="71" customFormat="1" x14ac:dyDescent="0.3">
      <c r="B14" s="27" t="s">
        <v>18</v>
      </c>
      <c r="C14" s="70"/>
      <c r="D14" s="70"/>
      <c r="E14" s="70"/>
      <c r="F14" s="19"/>
      <c r="G14" s="11"/>
      <c r="H14" s="12"/>
    </row>
    <row r="15" spans="2:28" s="71" customFormat="1" x14ac:dyDescent="0.3">
      <c r="B15" s="27"/>
      <c r="C15" s="70"/>
      <c r="D15" s="70"/>
      <c r="E15" s="70"/>
      <c r="F15" s="70"/>
      <c r="G15" s="11"/>
      <c r="H15" s="12"/>
    </row>
    <row r="16" spans="2:28" s="71" customFormat="1" ht="15" thickBot="1" x14ac:dyDescent="0.35">
      <c r="B16" s="27"/>
      <c r="C16" s="18" t="s">
        <v>14</v>
      </c>
      <c r="D16" s="18" t="s">
        <v>3</v>
      </c>
      <c r="E16" s="18" t="s">
        <v>0</v>
      </c>
      <c r="F16" s="28" t="s">
        <v>4</v>
      </c>
      <c r="G16" s="11"/>
      <c r="H16" s="12"/>
    </row>
    <row r="17" spans="2:28" s="71" customFormat="1" ht="15" thickBot="1" x14ac:dyDescent="0.35">
      <c r="B17" s="30" t="s">
        <v>19</v>
      </c>
      <c r="C17" s="7">
        <v>15</v>
      </c>
      <c r="D17" s="7">
        <v>0</v>
      </c>
      <c r="E17" s="7">
        <v>0</v>
      </c>
      <c r="F17" s="31">
        <f>C17+(D17+(E17/60))/60</f>
        <v>15</v>
      </c>
      <c r="G17" s="32" t="s">
        <v>20</v>
      </c>
      <c r="H17" s="12"/>
    </row>
    <row r="18" spans="2:28" s="71" customFormat="1" x14ac:dyDescent="0.3">
      <c r="B18" s="27"/>
      <c r="C18" s="70"/>
      <c r="D18" s="70"/>
      <c r="E18" s="70"/>
      <c r="F18" s="70"/>
      <c r="G18" s="11"/>
      <c r="H18" s="12"/>
    </row>
    <row r="19" spans="2:28" s="71" customFormat="1" x14ac:dyDescent="0.3">
      <c r="B19" s="20" t="s">
        <v>21</v>
      </c>
      <c r="C19" s="33">
        <f>TRUNC(F19)</f>
        <v>0</v>
      </c>
      <c r="D19" s="34">
        <f>60*(F19-C19)</f>
        <v>16.583333333333343</v>
      </c>
      <c r="E19" s="70"/>
      <c r="F19" s="35">
        <f>F4-F9</f>
        <v>0.27638888888888902</v>
      </c>
      <c r="G19" s="15"/>
      <c r="H19" s="16"/>
    </row>
    <row r="20" spans="2:28" s="71" customFormat="1" x14ac:dyDescent="0.3">
      <c r="B20" s="20" t="s">
        <v>22</v>
      </c>
      <c r="C20" s="33">
        <f>TRUNC(F20)</f>
        <v>23</v>
      </c>
      <c r="D20" s="36">
        <f>60*(F20-C20)</f>
        <v>25.200000000000102</v>
      </c>
      <c r="E20" s="70"/>
      <c r="F20" s="35">
        <f>F12+(E12*F19)/60</f>
        <v>23.42</v>
      </c>
      <c r="G20" s="14">
        <f>SIN(RADIANS(F20))</f>
        <v>0.39746822323151387</v>
      </c>
      <c r="H20" s="14">
        <f>COS(RADIANS(F20))</f>
        <v>0.91761593900780924</v>
      </c>
    </row>
    <row r="21" spans="2:28" s="71" customFormat="1" ht="15" thickBot="1" x14ac:dyDescent="0.35">
      <c r="B21" s="20" t="s">
        <v>23</v>
      </c>
      <c r="C21" s="37">
        <f>TRUNC(F21)</f>
        <v>228</v>
      </c>
      <c r="D21" s="38">
        <f>60*(F21-C21)</f>
        <v>49.250000000001251</v>
      </c>
      <c r="E21" s="70"/>
      <c r="F21" s="39">
        <f>F11+((F17+(E11/60))*F19)</f>
        <v>228.82083333333335</v>
      </c>
      <c r="G21" s="15"/>
      <c r="H21" s="16"/>
    </row>
    <row r="22" spans="2:28" s="71" customFormat="1" ht="15" thickBot="1" x14ac:dyDescent="0.35">
      <c r="B22" s="27" t="s">
        <v>24</v>
      </c>
      <c r="C22" s="70"/>
      <c r="D22" s="70"/>
      <c r="E22" s="70"/>
      <c r="F22" s="40">
        <v>-360</v>
      </c>
      <c r="G22" s="15"/>
      <c r="H22" s="16"/>
      <c r="J22" s="3" t="s">
        <v>37</v>
      </c>
      <c r="K22" s="4"/>
      <c r="L22" s="4" t="s">
        <v>14</v>
      </c>
      <c r="M22" s="4" t="s">
        <v>3</v>
      </c>
      <c r="N22" s="4"/>
      <c r="O22" s="53"/>
      <c r="P22" s="66"/>
    </row>
    <row r="23" spans="2:28" s="71" customFormat="1" ht="15" thickBot="1" x14ac:dyDescent="0.35">
      <c r="B23" s="6" t="s">
        <v>1</v>
      </c>
      <c r="C23" s="41">
        <f>TRUNC(F23)</f>
        <v>8</v>
      </c>
      <c r="D23" s="42">
        <f>60*(F23-C23)</f>
        <v>35.450000000001864</v>
      </c>
      <c r="E23" s="70"/>
      <c r="F23" s="43">
        <f>F22+F21-F6</f>
        <v>8.5908333333333644</v>
      </c>
      <c r="H23" s="14">
        <f>COS(RADIANS(F23))</f>
        <v>0.98878029233014153</v>
      </c>
      <c r="J23" s="20" t="s">
        <v>36</v>
      </c>
      <c r="L23" s="64">
        <f>TRUNC(N23)</f>
        <v>75</v>
      </c>
      <c r="M23" s="38">
        <f>60*(N23-L23)</f>
        <v>37.80000000000058</v>
      </c>
      <c r="N23" s="63">
        <f>N12</f>
        <v>75.63000000000001</v>
      </c>
      <c r="P23" s="9"/>
    </row>
    <row r="24" spans="2:28" s="71" customFormat="1" ht="15" thickBot="1" x14ac:dyDescent="0.35">
      <c r="B24" s="20" t="s">
        <v>25</v>
      </c>
      <c r="C24" s="41">
        <f>TRUNC(F24)</f>
        <v>75</v>
      </c>
      <c r="D24" s="42">
        <f>60*(F24-C24)</f>
        <v>38.43635247638872</v>
      </c>
      <c r="E24" s="70"/>
      <c r="F24" s="44">
        <f>DEGREES(ASIN(G24))</f>
        <v>75.640605874606479</v>
      </c>
      <c r="G24" s="14">
        <f>(G5*G20)+(H5*H20*H23)</f>
        <v>0.96875916593820932</v>
      </c>
      <c r="H24" s="14">
        <f>COS(RADIANS(F24))</f>
        <v>0.24800338386946458</v>
      </c>
      <c r="J24" s="20" t="s">
        <v>25</v>
      </c>
      <c r="L24" s="64">
        <f>TRUNC(N24)</f>
        <v>75</v>
      </c>
      <c r="M24" s="67">
        <f>60*(N24-L24)</f>
        <v>38.43635247638872</v>
      </c>
      <c r="N24" s="63">
        <f>F24</f>
        <v>75.640605874606479</v>
      </c>
      <c r="P24" s="9"/>
    </row>
    <row r="25" spans="2:28" s="71" customFormat="1" ht="15" thickBot="1" x14ac:dyDescent="0.35">
      <c r="B25" s="6" t="s">
        <v>26</v>
      </c>
      <c r="C25" s="37">
        <f>TRUNC(F25)</f>
        <v>146</v>
      </c>
      <c r="D25" s="45">
        <f>60*(F25-C25)</f>
        <v>26.863696224835962</v>
      </c>
      <c r="E25" s="70"/>
      <c r="F25" s="44">
        <f>DEGREES(ACOS(H25))</f>
        <v>146.44772827041393</v>
      </c>
      <c r="H25" s="14">
        <f>(G20-(G5*G24))/(H5*H24)</f>
        <v>-0.83338193538735184</v>
      </c>
      <c r="J25" s="20" t="s">
        <v>38</v>
      </c>
      <c r="M25" s="42">
        <f>60*(N23-N24)</f>
        <v>-0.63635247638814008</v>
      </c>
      <c r="P25" s="9"/>
    </row>
    <row r="26" spans="2:28" s="71" customFormat="1" ht="15" thickBot="1" x14ac:dyDescent="0.35">
      <c r="B26" s="46" t="s">
        <v>49</v>
      </c>
      <c r="D26" s="11"/>
      <c r="E26" s="70"/>
      <c r="F26" s="70"/>
      <c r="H26" s="12"/>
      <c r="J26" s="20" t="s">
        <v>39</v>
      </c>
      <c r="K26" s="76" t="s">
        <v>51</v>
      </c>
      <c r="M26" s="76" t="s">
        <v>52</v>
      </c>
      <c r="P26" s="9"/>
      <c r="T26" s="70"/>
      <c r="U26" s="70"/>
      <c r="V26" s="70"/>
      <c r="W26" s="70"/>
    </row>
    <row r="27" spans="2:28" s="71" customFormat="1" ht="15" thickBot="1" x14ac:dyDescent="0.35">
      <c r="B27" s="47" t="s">
        <v>27</v>
      </c>
      <c r="C27" s="41">
        <f>TRUNC(F27)</f>
        <v>213</v>
      </c>
      <c r="D27" s="42">
        <f>60*(F27-C27)</f>
        <v>33.136303775164038</v>
      </c>
      <c r="E27" s="55"/>
      <c r="F27" s="48">
        <f>360-F25</f>
        <v>213.55227172958607</v>
      </c>
      <c r="G27" s="49"/>
      <c r="H27" s="50"/>
      <c r="J27" s="47" t="s">
        <v>40</v>
      </c>
      <c r="K27" s="52"/>
      <c r="L27" s="52"/>
      <c r="M27" s="68">
        <f>F27</f>
        <v>213.55227172958607</v>
      </c>
      <c r="N27" s="52"/>
      <c r="O27" s="52"/>
      <c r="P27" s="65"/>
      <c r="T27" s="70"/>
      <c r="U27" s="70"/>
      <c r="V27" s="70"/>
      <c r="W27" s="70"/>
    </row>
    <row r="28" spans="2:28" s="71" customFormat="1" x14ac:dyDescent="0.3">
      <c r="C28" s="70"/>
      <c r="D28" s="70"/>
      <c r="E28" s="70"/>
      <c r="F28" s="70"/>
    </row>
    <row r="29" spans="2:28" s="71" customFormat="1" ht="15" thickBot="1" x14ac:dyDescent="0.35">
      <c r="B29" s="3" t="s">
        <v>50</v>
      </c>
      <c r="C29" s="4" t="s">
        <v>2</v>
      </c>
      <c r="D29" s="4" t="s">
        <v>3</v>
      </c>
      <c r="E29" s="4" t="s">
        <v>0</v>
      </c>
      <c r="F29" s="5" t="s">
        <v>4</v>
      </c>
      <c r="G29" s="54"/>
      <c r="H29" s="74" t="s">
        <v>47</v>
      </c>
      <c r="J29" s="3" t="s">
        <v>28</v>
      </c>
      <c r="K29" s="4"/>
      <c r="L29" s="4" t="s">
        <v>14</v>
      </c>
      <c r="M29" s="4" t="s">
        <v>3</v>
      </c>
      <c r="N29" s="4"/>
      <c r="O29" s="53"/>
      <c r="P29" s="75" t="s">
        <v>55</v>
      </c>
      <c r="U29" s="56" t="s">
        <v>29</v>
      </c>
      <c r="V29" s="56" t="s">
        <v>3</v>
      </c>
      <c r="W29" s="56" t="s">
        <v>0</v>
      </c>
      <c r="X29" s="56" t="s">
        <v>30</v>
      </c>
      <c r="Z29" s="56" t="s">
        <v>14</v>
      </c>
      <c r="AA29" s="56" t="s">
        <v>3</v>
      </c>
      <c r="AB29" s="56" t="s">
        <v>30</v>
      </c>
    </row>
    <row r="30" spans="2:28" s="71" customFormat="1" ht="15" thickBot="1" x14ac:dyDescent="0.35">
      <c r="B30" s="6" t="s">
        <v>5</v>
      </c>
      <c r="C30" s="7">
        <v>16</v>
      </c>
      <c r="D30" s="7">
        <v>31</v>
      </c>
      <c r="E30" s="7">
        <v>19</v>
      </c>
      <c r="F30" s="8">
        <f>C30+(D30+(E30/60))/60</f>
        <v>16.521944444444443</v>
      </c>
      <c r="H30" s="7">
        <v>-9</v>
      </c>
      <c r="J30" s="20" t="s">
        <v>31</v>
      </c>
      <c r="L30" s="7">
        <v>54</v>
      </c>
      <c r="M30" s="57">
        <f>13+(40/60)</f>
        <v>13.666666666666666</v>
      </c>
      <c r="N30" s="58">
        <f>L30+M30/60</f>
        <v>54.227777777777774</v>
      </c>
      <c r="P30" s="59" t="s">
        <v>62</v>
      </c>
      <c r="U30" s="60"/>
      <c r="V30" s="60"/>
      <c r="W30" s="60"/>
      <c r="X30" s="61">
        <f>U30+(V30+(W30/60))/60</f>
        <v>0</v>
      </c>
      <c r="Z30" s="60"/>
      <c r="AA30" s="62"/>
      <c r="AB30" s="63">
        <f>Z30+AA30/60</f>
        <v>0</v>
      </c>
    </row>
    <row r="31" spans="2:28" s="71" customFormat="1" ht="15" thickBot="1" x14ac:dyDescent="0.35">
      <c r="B31" s="6" t="s">
        <v>54</v>
      </c>
      <c r="C31" s="10">
        <f>C30+H30</f>
        <v>7</v>
      </c>
      <c r="D31" s="10">
        <f>D30</f>
        <v>31</v>
      </c>
      <c r="E31" s="10">
        <f>E30</f>
        <v>19</v>
      </c>
      <c r="F31" s="8">
        <f>C31+(D31+(E31/60))/60</f>
        <v>7.5219444444444443</v>
      </c>
      <c r="G31" s="11" t="s">
        <v>6</v>
      </c>
      <c r="H31" s="12" t="s">
        <v>7</v>
      </c>
      <c r="J31" s="6" t="s">
        <v>32</v>
      </c>
      <c r="K31" s="72" t="s">
        <v>48</v>
      </c>
      <c r="M31" s="73">
        <f>-(1+(10/60))</f>
        <v>-1.1666666666666667</v>
      </c>
      <c r="N31" s="58">
        <f>M31/60</f>
        <v>-1.9444444444444445E-2</v>
      </c>
      <c r="P31" s="59"/>
      <c r="U31" s="60"/>
      <c r="V31" s="60"/>
      <c r="W31" s="60"/>
      <c r="X31" s="61">
        <f>U31+(V31+(W31/60))/60</f>
        <v>0</v>
      </c>
      <c r="Z31" s="60"/>
      <c r="AA31" s="62"/>
      <c r="AB31" s="63">
        <f>Z31+AA31/60</f>
        <v>0</v>
      </c>
    </row>
    <row r="32" spans="2:28" s="71" customFormat="1" ht="15" thickBot="1" x14ac:dyDescent="0.35">
      <c r="B32" s="6" t="s">
        <v>8</v>
      </c>
      <c r="C32" s="7">
        <v>35</v>
      </c>
      <c r="D32" s="7">
        <v>42</v>
      </c>
      <c r="E32" s="70"/>
      <c r="F32" s="13">
        <f>C32+(D32/60)</f>
        <v>35.700000000000003</v>
      </c>
      <c r="G32" s="14">
        <f>SIN(RADIANS(F32))</f>
        <v>0.58354121135611758</v>
      </c>
      <c r="H32" s="14">
        <f>COS(RADIANS(F32))</f>
        <v>0.81208352689180618</v>
      </c>
      <c r="J32" s="6" t="s">
        <v>44</v>
      </c>
      <c r="K32" s="72" t="s">
        <v>45</v>
      </c>
      <c r="N32" s="58">
        <f>(N30+N31)/2</f>
        <v>27.104166666666664</v>
      </c>
      <c r="P32" s="9"/>
      <c r="U32" s="60"/>
      <c r="V32" s="60"/>
      <c r="W32" s="60"/>
      <c r="X32" s="61">
        <f>U32+(V32+(W32/60))/60</f>
        <v>0</v>
      </c>
      <c r="Z32" s="60"/>
      <c r="AA32" s="62"/>
      <c r="AB32" s="63">
        <f>Z32+AA32/60</f>
        <v>0</v>
      </c>
    </row>
    <row r="33" spans="2:28" s="71" customFormat="1" ht="15" thickBot="1" x14ac:dyDescent="0.35">
      <c r="B33" s="6" t="s">
        <v>9</v>
      </c>
      <c r="C33" s="7">
        <v>-139</v>
      </c>
      <c r="D33" s="7">
        <v>-46.2</v>
      </c>
      <c r="E33" s="70"/>
      <c r="F33" s="13">
        <f>C33+(D33/60)</f>
        <v>-139.77000000000001</v>
      </c>
      <c r="G33" s="15"/>
      <c r="H33" s="16"/>
      <c r="J33" s="6"/>
      <c r="P33" s="9"/>
      <c r="U33" s="60"/>
      <c r="V33" s="60"/>
      <c r="W33" s="60"/>
      <c r="X33" s="61">
        <f>U33+(V33+(W33/60))/60</f>
        <v>0</v>
      </c>
      <c r="Z33" s="60"/>
      <c r="AA33" s="62"/>
      <c r="AB33" s="63">
        <f>Z33+AA33/60</f>
        <v>0</v>
      </c>
    </row>
    <row r="34" spans="2:28" s="71" customFormat="1" x14ac:dyDescent="0.3">
      <c r="B34" s="17" t="s">
        <v>10</v>
      </c>
      <c r="C34" s="70"/>
      <c r="D34" s="70"/>
      <c r="E34" s="18"/>
      <c r="F34" s="19"/>
      <c r="G34" s="11"/>
      <c r="H34" s="12"/>
      <c r="J34" s="20" t="s">
        <v>33</v>
      </c>
      <c r="L34" s="64">
        <f>TRUNC(N34)</f>
        <v>27</v>
      </c>
      <c r="M34" s="38">
        <f>60*(N34-L34)</f>
        <v>6.2499999999998579</v>
      </c>
      <c r="N34" s="63">
        <f>N32</f>
        <v>27.104166666666664</v>
      </c>
      <c r="P34" s="9"/>
      <c r="R34" s="71" t="s">
        <v>11</v>
      </c>
      <c r="U34" s="60"/>
      <c r="V34" s="60"/>
      <c r="W34" s="60"/>
      <c r="X34" s="61">
        <f>U34+(V34+(W34/60))/60</f>
        <v>0</v>
      </c>
      <c r="Z34" s="60"/>
      <c r="AA34" s="62"/>
      <c r="AB34" s="63">
        <f>Z34+AA34/60</f>
        <v>0</v>
      </c>
    </row>
    <row r="35" spans="2:28" s="71" customFormat="1" x14ac:dyDescent="0.3">
      <c r="B35" s="20" t="s">
        <v>12</v>
      </c>
      <c r="C35" s="70"/>
      <c r="D35" s="70"/>
      <c r="E35" s="18"/>
      <c r="F35" s="21" t="s">
        <v>53</v>
      </c>
      <c r="G35" s="11"/>
      <c r="H35" s="12"/>
      <c r="J35" s="6"/>
      <c r="N35" s="52"/>
      <c r="P35" s="9"/>
      <c r="T35" s="60">
        <v>5</v>
      </c>
      <c r="U35" s="64">
        <f>TRUNC(X35)</f>
        <v>0</v>
      </c>
      <c r="V35" s="64">
        <f>TRUNC(60*(X35-U35))</f>
        <v>0</v>
      </c>
      <c r="W35" s="38">
        <f>60*((60*(X35-U35))-V35)</f>
        <v>0</v>
      </c>
      <c r="X35" s="61">
        <f>SUM(X30:X34)</f>
        <v>0</v>
      </c>
      <c r="Y35" s="18" t="s">
        <v>43</v>
      </c>
      <c r="Z35" s="64">
        <f>TRUNC(AB35)</f>
        <v>0</v>
      </c>
      <c r="AA35" s="38">
        <f>60*(AB35-Z35)</f>
        <v>0</v>
      </c>
      <c r="AB35" s="69">
        <f>SUM(AB30:AB34)</f>
        <v>0</v>
      </c>
    </row>
    <row r="36" spans="2:28" s="71" customFormat="1" x14ac:dyDescent="0.3">
      <c r="B36" s="20" t="s">
        <v>13</v>
      </c>
      <c r="C36" s="70"/>
      <c r="D36" s="70"/>
      <c r="E36" s="18"/>
      <c r="F36" s="22">
        <v>7</v>
      </c>
      <c r="G36" s="11"/>
      <c r="H36" s="12"/>
      <c r="J36" s="6" t="s">
        <v>41</v>
      </c>
      <c r="M36" s="60">
        <v>14.1</v>
      </c>
      <c r="N36" s="58">
        <f>M36/60</f>
        <v>0.23499999999999999</v>
      </c>
      <c r="P36" s="9"/>
      <c r="T36" s="18"/>
      <c r="U36" s="64">
        <f>TRUNC(X36)</f>
        <v>0</v>
      </c>
      <c r="V36" s="64">
        <f>TRUNC(60*(X36-U36))</f>
        <v>0</v>
      </c>
      <c r="W36" s="38">
        <f>60*((60*(X36-U36))-V36)</f>
        <v>0</v>
      </c>
      <c r="X36" s="61">
        <f>X35/T35</f>
        <v>0</v>
      </c>
      <c r="Y36" s="18" t="s">
        <v>34</v>
      </c>
      <c r="Z36" s="64">
        <f>TRUNC(AB36)</f>
        <v>0</v>
      </c>
      <c r="AA36" s="38">
        <f>60*(AB36-Z36)</f>
        <v>0</v>
      </c>
      <c r="AB36" s="61">
        <f>AB35/T35</f>
        <v>0</v>
      </c>
    </row>
    <row r="37" spans="2:28" s="71" customFormat="1" ht="15" thickBot="1" x14ac:dyDescent="0.35">
      <c r="B37" s="17"/>
      <c r="C37" s="18" t="s">
        <v>14</v>
      </c>
      <c r="D37" s="18" t="s">
        <v>3</v>
      </c>
      <c r="E37" s="18" t="s">
        <v>15</v>
      </c>
      <c r="F37" s="19"/>
      <c r="G37" s="11"/>
      <c r="H37" s="12"/>
      <c r="J37" s="6" t="s">
        <v>35</v>
      </c>
      <c r="M37" s="60">
        <v>0</v>
      </c>
      <c r="N37" s="58">
        <f>M37/60</f>
        <v>0</v>
      </c>
      <c r="P37" s="9"/>
      <c r="T37" s="18"/>
      <c r="U37" s="60">
        <v>0</v>
      </c>
      <c r="V37" s="60">
        <v>0</v>
      </c>
      <c r="W37" s="60">
        <v>0</v>
      </c>
      <c r="X37" s="61">
        <f>U37+(V37+(W37/60))/60</f>
        <v>0</v>
      </c>
      <c r="Y37" s="29" t="s">
        <v>42</v>
      </c>
    </row>
    <row r="38" spans="2:28" s="71" customFormat="1" ht="15" thickBot="1" x14ac:dyDescent="0.35">
      <c r="B38" s="20" t="s">
        <v>16</v>
      </c>
      <c r="C38" s="7">
        <v>284</v>
      </c>
      <c r="D38" s="7">
        <v>39.9</v>
      </c>
      <c r="E38" s="23"/>
      <c r="F38" s="13">
        <f>C38+(D38/60)</f>
        <v>284.66500000000002</v>
      </c>
      <c r="G38" s="11"/>
      <c r="H38" s="12"/>
      <c r="J38" s="6"/>
      <c r="P38" s="9"/>
      <c r="U38" s="64">
        <f>TRUNC(X38)</f>
        <v>0</v>
      </c>
      <c r="V38" s="64">
        <f>TRUNC(60*(X38-U38))</f>
        <v>0</v>
      </c>
      <c r="W38" s="38">
        <f>60*((60*(X38-U38))-V38)</f>
        <v>0</v>
      </c>
      <c r="X38" s="61">
        <f>X36-X37</f>
        <v>0</v>
      </c>
    </row>
    <row r="39" spans="2:28" s="71" customFormat="1" ht="15" thickBot="1" x14ac:dyDescent="0.35">
      <c r="B39" s="20" t="s">
        <v>17</v>
      </c>
      <c r="C39" s="7">
        <v>23</v>
      </c>
      <c r="D39" s="7">
        <v>25.4</v>
      </c>
      <c r="E39" s="24">
        <v>0</v>
      </c>
      <c r="F39" s="13">
        <f>C39+(D39/60)</f>
        <v>23.423333333333332</v>
      </c>
      <c r="G39" s="11"/>
      <c r="H39" s="12"/>
      <c r="J39" s="20" t="s">
        <v>36</v>
      </c>
      <c r="L39" s="64">
        <f>TRUNC(N39)</f>
        <v>27</v>
      </c>
      <c r="M39" s="38">
        <f>60*(N39-L39)</f>
        <v>20.349999999999824</v>
      </c>
      <c r="N39" s="63">
        <f>SUM(N34:N37)</f>
        <v>27.339166666666664</v>
      </c>
      <c r="P39" s="9"/>
    </row>
    <row r="40" spans="2:28" s="71" customFormat="1" ht="15" thickBot="1" x14ac:dyDescent="0.35">
      <c r="B40" s="20" t="s">
        <v>46</v>
      </c>
      <c r="C40" s="25">
        <v>15.7</v>
      </c>
      <c r="D40" s="70"/>
      <c r="E40" s="70"/>
      <c r="F40" s="26"/>
      <c r="G40" s="11"/>
      <c r="H40" s="12"/>
      <c r="J40" s="51"/>
      <c r="K40" s="52"/>
      <c r="L40" s="52"/>
      <c r="M40" s="52"/>
      <c r="N40" s="52"/>
      <c r="O40" s="52"/>
      <c r="P40" s="65"/>
    </row>
    <row r="41" spans="2:28" s="71" customFormat="1" x14ac:dyDescent="0.3">
      <c r="B41" s="27" t="s">
        <v>18</v>
      </c>
      <c r="C41" s="70"/>
      <c r="D41" s="70"/>
      <c r="E41" s="70"/>
      <c r="F41" s="19"/>
      <c r="G41" s="11"/>
      <c r="H41" s="12"/>
    </row>
    <row r="42" spans="2:28" s="71" customFormat="1" x14ac:dyDescent="0.3">
      <c r="B42" s="27"/>
      <c r="C42" s="70"/>
      <c r="D42" s="70"/>
      <c r="E42" s="70"/>
      <c r="F42" s="70"/>
      <c r="G42" s="11"/>
      <c r="H42" s="12"/>
    </row>
    <row r="43" spans="2:28" s="71" customFormat="1" ht="15" thickBot="1" x14ac:dyDescent="0.35">
      <c r="B43" s="27"/>
      <c r="C43" s="18" t="s">
        <v>14</v>
      </c>
      <c r="D43" s="18" t="s">
        <v>3</v>
      </c>
      <c r="E43" s="18" t="s">
        <v>0</v>
      </c>
      <c r="F43" s="28" t="s">
        <v>4</v>
      </c>
      <c r="G43" s="11"/>
      <c r="H43" s="12"/>
    </row>
    <row r="44" spans="2:28" s="71" customFormat="1" ht="15" thickBot="1" x14ac:dyDescent="0.35">
      <c r="B44" s="30" t="s">
        <v>19</v>
      </c>
      <c r="C44" s="7">
        <v>15</v>
      </c>
      <c r="D44" s="7">
        <v>0</v>
      </c>
      <c r="E44" s="7">
        <v>0</v>
      </c>
      <c r="F44" s="31">
        <f>C44+(D44+(E44/60))/60</f>
        <v>15</v>
      </c>
      <c r="G44" s="32" t="s">
        <v>20</v>
      </c>
      <c r="H44" s="12"/>
    </row>
    <row r="45" spans="2:28" s="71" customFormat="1" x14ac:dyDescent="0.3">
      <c r="B45" s="27"/>
      <c r="C45" s="70"/>
      <c r="D45" s="70"/>
      <c r="E45" s="70"/>
      <c r="F45" s="70"/>
      <c r="G45" s="11"/>
      <c r="H45" s="12"/>
    </row>
    <row r="46" spans="2:28" s="71" customFormat="1" x14ac:dyDescent="0.3">
      <c r="B46" s="20" t="s">
        <v>21</v>
      </c>
      <c r="C46" s="33">
        <f>TRUNC(F46)</f>
        <v>0</v>
      </c>
      <c r="D46" s="34">
        <f>60*(F46-C46)</f>
        <v>31.316666666666659</v>
      </c>
      <c r="E46" s="70"/>
      <c r="F46" s="35">
        <f>F31-F36</f>
        <v>0.52194444444444432</v>
      </c>
      <c r="G46" s="15"/>
      <c r="H46" s="16"/>
    </row>
    <row r="47" spans="2:28" s="71" customFormat="1" x14ac:dyDescent="0.3">
      <c r="B47" s="20" t="s">
        <v>22</v>
      </c>
      <c r="C47" s="33">
        <f>TRUNC(F47)</f>
        <v>23</v>
      </c>
      <c r="D47" s="36">
        <f>60*(F47-C47)</f>
        <v>25.39999999999992</v>
      </c>
      <c r="E47" s="70"/>
      <c r="F47" s="35">
        <f>F39+(E39*F46)/60</f>
        <v>23.423333333333332</v>
      </c>
      <c r="G47" s="14">
        <f>SIN(RADIANS(F47))</f>
        <v>0.39752160729018887</v>
      </c>
      <c r="H47" s="14">
        <f>COS(RADIANS(F47))</f>
        <v>0.91759281369103196</v>
      </c>
    </row>
    <row r="48" spans="2:28" s="71" customFormat="1" ht="15" thickBot="1" x14ac:dyDescent="0.35">
      <c r="B48" s="20" t="s">
        <v>23</v>
      </c>
      <c r="C48" s="37">
        <f>TRUNC(F48)</f>
        <v>292</v>
      </c>
      <c r="D48" s="38">
        <f>60*(F48-C48)</f>
        <v>29.650000000000318</v>
      </c>
      <c r="E48" s="70"/>
      <c r="F48" s="39">
        <f>F38+((F44+(E38/60))*F46)</f>
        <v>292.49416666666667</v>
      </c>
      <c r="G48" s="15"/>
      <c r="H48" s="16"/>
    </row>
    <row r="49" spans="2:28" s="71" customFormat="1" ht="15" thickBot="1" x14ac:dyDescent="0.35">
      <c r="B49" s="27" t="s">
        <v>24</v>
      </c>
      <c r="C49" s="70"/>
      <c r="D49" s="70"/>
      <c r="E49" s="70"/>
      <c r="F49" s="40">
        <v>-360</v>
      </c>
      <c r="G49" s="15"/>
      <c r="H49" s="16"/>
      <c r="J49" s="3" t="s">
        <v>37</v>
      </c>
      <c r="K49" s="4"/>
      <c r="L49" s="4" t="s">
        <v>14</v>
      </c>
      <c r="M49" s="4" t="s">
        <v>3</v>
      </c>
      <c r="N49" s="4"/>
      <c r="O49" s="53"/>
      <c r="P49" s="66"/>
    </row>
    <row r="50" spans="2:28" s="71" customFormat="1" ht="15" thickBot="1" x14ac:dyDescent="0.35">
      <c r="B50" s="6" t="s">
        <v>1</v>
      </c>
      <c r="C50" s="41">
        <f>TRUNC(F50)</f>
        <v>72</v>
      </c>
      <c r="D50" s="42">
        <f>60*(F50-C50)</f>
        <v>15.850000000000932</v>
      </c>
      <c r="E50" s="70"/>
      <c r="F50" s="43">
        <f>F49+F48-F33</f>
        <v>72.264166666666682</v>
      </c>
      <c r="H50" s="14">
        <f>COS(RADIANS(F50))</f>
        <v>0.30462880510958279</v>
      </c>
      <c r="J50" s="20" t="s">
        <v>36</v>
      </c>
      <c r="L50" s="64">
        <f>TRUNC(N50)</f>
        <v>27</v>
      </c>
      <c r="M50" s="38">
        <f>60*(N50-L50)</f>
        <v>20.349999999999824</v>
      </c>
      <c r="N50" s="63">
        <f>N39</f>
        <v>27.339166666666664</v>
      </c>
      <c r="P50" s="9"/>
    </row>
    <row r="51" spans="2:28" s="71" customFormat="1" ht="15" thickBot="1" x14ac:dyDescent="0.35">
      <c r="B51" s="20" t="s">
        <v>25</v>
      </c>
      <c r="C51" s="41">
        <f>TRUNC(F51)</f>
        <v>27</v>
      </c>
      <c r="D51" s="42">
        <f>60*(F51-C51)</f>
        <v>19.232270501291779</v>
      </c>
      <c r="E51" s="70"/>
      <c r="F51" s="44">
        <f>DEGREES(ASIN(G51))</f>
        <v>27.320537841688196</v>
      </c>
      <c r="G51" s="14">
        <f>(G32*G47)+(H32*H47*H50)</f>
        <v>0.45896805248809996</v>
      </c>
      <c r="H51" s="14">
        <f>COS(RADIANS(F51))</f>
        <v>0.88845277128009492</v>
      </c>
      <c r="J51" s="20" t="s">
        <v>25</v>
      </c>
      <c r="L51" s="64">
        <f>TRUNC(N51)</f>
        <v>27</v>
      </c>
      <c r="M51" s="67">
        <f>60*(N51-L51)</f>
        <v>19.232270501291779</v>
      </c>
      <c r="N51" s="63">
        <f>F51</f>
        <v>27.320537841688196</v>
      </c>
      <c r="P51" s="9"/>
    </row>
    <row r="52" spans="2:28" s="71" customFormat="1" ht="15" thickBot="1" x14ac:dyDescent="0.35">
      <c r="B52" s="6" t="s">
        <v>26</v>
      </c>
      <c r="C52" s="37">
        <f>TRUNC(F52)</f>
        <v>79</v>
      </c>
      <c r="D52" s="45">
        <f>60*(F52-C52)</f>
        <v>38.661005149338621</v>
      </c>
      <c r="E52" s="70"/>
      <c r="F52" s="44">
        <f>DEGREES(ACOS(H52))</f>
        <v>79.64435008582231</v>
      </c>
      <c r="H52" s="14">
        <f>(G47-(G32*G51))/(H32*H51)</f>
        <v>0.17975775281092385</v>
      </c>
      <c r="J52" s="20" t="s">
        <v>38</v>
      </c>
      <c r="M52" s="42">
        <f>60*(N50-N51)</f>
        <v>1.1177294987080444</v>
      </c>
      <c r="P52" s="9"/>
    </row>
    <row r="53" spans="2:28" s="71" customFormat="1" ht="15" thickBot="1" x14ac:dyDescent="0.35">
      <c r="B53" s="46" t="s">
        <v>49</v>
      </c>
      <c r="D53" s="11"/>
      <c r="E53" s="70"/>
      <c r="F53" s="70"/>
      <c r="H53" s="12"/>
      <c r="J53" s="20" t="s">
        <v>39</v>
      </c>
      <c r="K53" s="78" t="s">
        <v>65</v>
      </c>
      <c r="M53" s="78" t="s">
        <v>66</v>
      </c>
      <c r="P53" s="9"/>
      <c r="T53" s="70"/>
      <c r="U53" s="70"/>
      <c r="V53" s="70"/>
      <c r="W53" s="70"/>
    </row>
    <row r="54" spans="2:28" s="71" customFormat="1" ht="15" thickBot="1" x14ac:dyDescent="0.35">
      <c r="B54" s="47" t="s">
        <v>27</v>
      </c>
      <c r="C54" s="41">
        <f>TRUNC(F54)</f>
        <v>280</v>
      </c>
      <c r="D54" s="42">
        <f>60*(F54-C54)</f>
        <v>21.338994850659674</v>
      </c>
      <c r="E54" s="55"/>
      <c r="F54" s="48">
        <f>360-F52</f>
        <v>280.35564991417766</v>
      </c>
      <c r="G54" s="49"/>
      <c r="H54" s="50"/>
      <c r="J54" s="47" t="s">
        <v>40</v>
      </c>
      <c r="K54" s="52"/>
      <c r="L54" s="52"/>
      <c r="M54" s="68">
        <f>F54</f>
        <v>280.35564991417766</v>
      </c>
      <c r="N54" s="52"/>
      <c r="O54" s="52"/>
      <c r="P54" s="65"/>
      <c r="T54" s="70"/>
      <c r="U54" s="70"/>
      <c r="V54" s="70"/>
      <c r="W54" s="70"/>
    </row>
    <row r="56" spans="2:28" s="71" customFormat="1" ht="15" thickBot="1" x14ac:dyDescent="0.35">
      <c r="B56" s="3" t="s">
        <v>64</v>
      </c>
      <c r="C56" s="4" t="s">
        <v>2</v>
      </c>
      <c r="D56" s="4" t="s">
        <v>3</v>
      </c>
      <c r="E56" s="4" t="s">
        <v>0</v>
      </c>
      <c r="F56" s="5" t="s">
        <v>4</v>
      </c>
      <c r="G56" s="54"/>
      <c r="H56" s="74" t="s">
        <v>47</v>
      </c>
      <c r="J56" s="3" t="s">
        <v>28</v>
      </c>
      <c r="K56" s="4"/>
      <c r="L56" s="4" t="s">
        <v>14</v>
      </c>
      <c r="M56" s="4" t="s">
        <v>3</v>
      </c>
      <c r="N56" s="4"/>
      <c r="O56" s="53"/>
      <c r="P56" s="75" t="s">
        <v>55</v>
      </c>
      <c r="U56" s="56" t="s">
        <v>29</v>
      </c>
      <c r="V56" s="56" t="s">
        <v>3</v>
      </c>
      <c r="W56" s="56" t="s">
        <v>0</v>
      </c>
      <c r="X56" s="56" t="s">
        <v>30</v>
      </c>
      <c r="Z56" s="56" t="s">
        <v>14</v>
      </c>
      <c r="AA56" s="56" t="s">
        <v>3</v>
      </c>
      <c r="AB56" s="56" t="s">
        <v>30</v>
      </c>
    </row>
    <row r="57" spans="2:28" s="71" customFormat="1" ht="15" thickBot="1" x14ac:dyDescent="0.35">
      <c r="B57" s="6" t="s">
        <v>5</v>
      </c>
      <c r="C57" s="7">
        <v>10</v>
      </c>
      <c r="D57" s="7">
        <v>15</v>
      </c>
      <c r="E57" s="7">
        <v>25</v>
      </c>
      <c r="F57" s="8">
        <f>C57+(D57+(E57/60))/60</f>
        <v>10.256944444444445</v>
      </c>
      <c r="H57" s="7">
        <v>-9</v>
      </c>
      <c r="J57" s="20" t="s">
        <v>31</v>
      </c>
      <c r="L57" s="7">
        <v>134</v>
      </c>
      <c r="M57" s="57">
        <f>38+(20/60)</f>
        <v>38.333333333333336</v>
      </c>
      <c r="N57" s="58">
        <f>L57+M57/60</f>
        <v>134.63888888888889</v>
      </c>
      <c r="P57" s="59" t="s">
        <v>62</v>
      </c>
      <c r="U57" s="60"/>
      <c r="V57" s="60"/>
      <c r="W57" s="60"/>
      <c r="X57" s="61">
        <f>U57+(V57+(W57/60))/60</f>
        <v>0</v>
      </c>
      <c r="Z57" s="60"/>
      <c r="AA57" s="62"/>
      <c r="AB57" s="63">
        <f>Z57+AA57/60</f>
        <v>0</v>
      </c>
    </row>
    <row r="58" spans="2:28" s="71" customFormat="1" ht="15" thickBot="1" x14ac:dyDescent="0.35">
      <c r="B58" s="6" t="s">
        <v>54</v>
      </c>
      <c r="C58" s="10">
        <f>C57+H57</f>
        <v>1</v>
      </c>
      <c r="D58" s="10">
        <f>D57</f>
        <v>15</v>
      </c>
      <c r="E58" s="10">
        <f>E57</f>
        <v>25</v>
      </c>
      <c r="F58" s="8">
        <f>C58+(D58+(E58/60))/60</f>
        <v>1.2569444444444444</v>
      </c>
      <c r="G58" s="11" t="s">
        <v>6</v>
      </c>
      <c r="H58" s="12" t="s">
        <v>7</v>
      </c>
      <c r="J58" s="6" t="s">
        <v>32</v>
      </c>
      <c r="K58" s="72" t="s">
        <v>48</v>
      </c>
      <c r="M58" s="73">
        <f>-(1+(10/60))</f>
        <v>-1.1666666666666667</v>
      </c>
      <c r="N58" s="58">
        <f>M58/60</f>
        <v>-1.9444444444444445E-2</v>
      </c>
      <c r="P58" s="59"/>
      <c r="U58" s="60"/>
      <c r="V58" s="60"/>
      <c r="W58" s="60"/>
      <c r="X58" s="61">
        <f>U58+(V58+(W58/60))/60</f>
        <v>0</v>
      </c>
      <c r="Z58" s="60"/>
      <c r="AA58" s="62"/>
      <c r="AB58" s="63">
        <f>Z58+AA58/60</f>
        <v>0</v>
      </c>
    </row>
    <row r="59" spans="2:28" s="71" customFormat="1" ht="15" thickBot="1" x14ac:dyDescent="0.35">
      <c r="B59" s="6" t="s">
        <v>8</v>
      </c>
      <c r="C59" s="7">
        <v>35</v>
      </c>
      <c r="D59" s="7">
        <v>42</v>
      </c>
      <c r="E59" s="70"/>
      <c r="F59" s="13">
        <f>C59+(D59/60)</f>
        <v>35.700000000000003</v>
      </c>
      <c r="G59" s="14">
        <f>SIN(RADIANS(F59))</f>
        <v>0.58354121135611758</v>
      </c>
      <c r="H59" s="14">
        <f>COS(RADIANS(F59))</f>
        <v>0.81208352689180618</v>
      </c>
      <c r="J59" s="6" t="s">
        <v>44</v>
      </c>
      <c r="K59" s="72" t="s">
        <v>45</v>
      </c>
      <c r="N59" s="58">
        <f>(N57+N58)/2</f>
        <v>67.30972222222222</v>
      </c>
      <c r="P59" s="9"/>
      <c r="U59" s="60"/>
      <c r="V59" s="60"/>
      <c r="W59" s="60"/>
      <c r="X59" s="61">
        <f>U59+(V59+(W59/60))/60</f>
        <v>0</v>
      </c>
      <c r="Z59" s="60"/>
      <c r="AA59" s="62"/>
      <c r="AB59" s="63">
        <f>Z59+AA59/60</f>
        <v>0</v>
      </c>
    </row>
    <row r="60" spans="2:28" s="71" customFormat="1" ht="15" thickBot="1" x14ac:dyDescent="0.35">
      <c r="B60" s="6" t="s">
        <v>9</v>
      </c>
      <c r="C60" s="7">
        <v>-139</v>
      </c>
      <c r="D60" s="7">
        <v>-46.2</v>
      </c>
      <c r="E60" s="70"/>
      <c r="F60" s="13">
        <f>C60+(D60/60)</f>
        <v>-139.77000000000001</v>
      </c>
      <c r="G60" s="15"/>
      <c r="H60" s="16"/>
      <c r="J60" s="6"/>
      <c r="P60" s="9"/>
      <c r="U60" s="60"/>
      <c r="V60" s="60"/>
      <c r="W60" s="60"/>
      <c r="X60" s="61">
        <f>U60+(V60+(W60/60))/60</f>
        <v>0</v>
      </c>
      <c r="Z60" s="60"/>
      <c r="AA60" s="62"/>
      <c r="AB60" s="63">
        <f>Z60+AA60/60</f>
        <v>0</v>
      </c>
    </row>
    <row r="61" spans="2:28" s="71" customFormat="1" x14ac:dyDescent="0.3">
      <c r="B61" s="17" t="s">
        <v>10</v>
      </c>
      <c r="C61" s="70"/>
      <c r="D61" s="70"/>
      <c r="E61" s="18"/>
      <c r="F61" s="19"/>
      <c r="G61" s="11"/>
      <c r="H61" s="12"/>
      <c r="J61" s="20" t="s">
        <v>33</v>
      </c>
      <c r="L61" s="64">
        <f>TRUNC(N61)</f>
        <v>67</v>
      </c>
      <c r="M61" s="38">
        <f>60*(N61-L61)</f>
        <v>18.583333333333201</v>
      </c>
      <c r="N61" s="63">
        <f>N59</f>
        <v>67.30972222222222</v>
      </c>
      <c r="P61" s="9"/>
      <c r="R61" s="71" t="s">
        <v>11</v>
      </c>
      <c r="U61" s="60"/>
      <c r="V61" s="60"/>
      <c r="W61" s="60"/>
      <c r="X61" s="61">
        <f>U61+(V61+(W61/60))/60</f>
        <v>0</v>
      </c>
      <c r="Z61" s="60"/>
      <c r="AA61" s="62"/>
      <c r="AB61" s="63">
        <f>Z61+AA61/60</f>
        <v>0</v>
      </c>
    </row>
    <row r="62" spans="2:28" s="71" customFormat="1" x14ac:dyDescent="0.3">
      <c r="B62" s="20" t="s">
        <v>12</v>
      </c>
      <c r="C62" s="70"/>
      <c r="D62" s="70"/>
      <c r="E62" s="18"/>
      <c r="F62" s="21" t="s">
        <v>53</v>
      </c>
      <c r="G62" s="11"/>
      <c r="H62" s="12"/>
      <c r="J62" s="6"/>
      <c r="N62" s="52"/>
      <c r="P62" s="9"/>
      <c r="T62" s="60">
        <v>5</v>
      </c>
      <c r="U62" s="64">
        <f>TRUNC(X62)</f>
        <v>0</v>
      </c>
      <c r="V62" s="64">
        <f>TRUNC(60*(X62-U62))</f>
        <v>0</v>
      </c>
      <c r="W62" s="38">
        <f>60*((60*(X62-U62))-V62)</f>
        <v>0</v>
      </c>
      <c r="X62" s="61">
        <f>SUM(X57:X61)</f>
        <v>0</v>
      </c>
      <c r="Y62" s="18" t="s">
        <v>43</v>
      </c>
      <c r="Z62" s="64">
        <f>TRUNC(AB62)</f>
        <v>0</v>
      </c>
      <c r="AA62" s="38">
        <f>60*(AB62-Z62)</f>
        <v>0</v>
      </c>
      <c r="AB62" s="69">
        <f>SUM(AB57:AB61)</f>
        <v>0</v>
      </c>
    </row>
    <row r="63" spans="2:28" s="71" customFormat="1" x14ac:dyDescent="0.3">
      <c r="B63" s="20" t="s">
        <v>13</v>
      </c>
      <c r="C63" s="70"/>
      <c r="D63" s="70"/>
      <c r="E63" s="18"/>
      <c r="F63" s="22">
        <v>1</v>
      </c>
      <c r="G63" s="11"/>
      <c r="H63" s="12"/>
      <c r="J63" s="6" t="s">
        <v>41</v>
      </c>
      <c r="M63" s="60">
        <v>15.6</v>
      </c>
      <c r="N63" s="58">
        <f>M63/60</f>
        <v>0.26</v>
      </c>
      <c r="P63" s="9"/>
      <c r="T63" s="18"/>
      <c r="U63" s="64">
        <f>TRUNC(X63)</f>
        <v>0</v>
      </c>
      <c r="V63" s="64">
        <f>TRUNC(60*(X63-U63))</f>
        <v>0</v>
      </c>
      <c r="W63" s="38">
        <f>60*((60*(X63-U63))-V63)</f>
        <v>0</v>
      </c>
      <c r="X63" s="61">
        <f>X62/T62</f>
        <v>0</v>
      </c>
      <c r="Y63" s="18" t="s">
        <v>34</v>
      </c>
      <c r="Z63" s="64">
        <f>TRUNC(AB63)</f>
        <v>0</v>
      </c>
      <c r="AA63" s="38">
        <f>60*(AB63-Z63)</f>
        <v>0</v>
      </c>
      <c r="AB63" s="61">
        <f>AB62/T62</f>
        <v>0</v>
      </c>
    </row>
    <row r="64" spans="2:28" s="71" customFormat="1" ht="15" thickBot="1" x14ac:dyDescent="0.35">
      <c r="B64" s="17"/>
      <c r="C64" s="18" t="s">
        <v>14</v>
      </c>
      <c r="D64" s="18" t="s">
        <v>3</v>
      </c>
      <c r="E64" s="18" t="s">
        <v>15</v>
      </c>
      <c r="F64" s="19"/>
      <c r="G64" s="11"/>
      <c r="H64" s="12"/>
      <c r="J64" s="6" t="s">
        <v>35</v>
      </c>
      <c r="M64" s="60">
        <v>0</v>
      </c>
      <c r="N64" s="58">
        <f>M64/60</f>
        <v>0</v>
      </c>
      <c r="P64" s="9"/>
      <c r="T64" s="18"/>
      <c r="U64" s="60">
        <v>0</v>
      </c>
      <c r="V64" s="60">
        <v>0</v>
      </c>
      <c r="W64" s="60">
        <v>0</v>
      </c>
      <c r="X64" s="61">
        <f>U64+(V64+(W64/60))/60</f>
        <v>0</v>
      </c>
      <c r="Y64" s="29" t="s">
        <v>42</v>
      </c>
    </row>
    <row r="65" spans="2:24" s="71" customFormat="1" ht="15" thickBot="1" x14ac:dyDescent="0.35">
      <c r="B65" s="20" t="s">
        <v>16</v>
      </c>
      <c r="C65" s="7">
        <v>194</v>
      </c>
      <c r="D65" s="7">
        <v>40.700000000000003</v>
      </c>
      <c r="E65" s="23"/>
      <c r="F65" s="13">
        <f>C65+(D65/60)</f>
        <v>194.67833333333334</v>
      </c>
      <c r="G65" s="11"/>
      <c r="H65" s="12"/>
      <c r="J65" s="6"/>
      <c r="P65" s="9"/>
      <c r="U65" s="64">
        <f>TRUNC(X65)</f>
        <v>0</v>
      </c>
      <c r="V65" s="64">
        <f>TRUNC(60*(X65-U65))</f>
        <v>0</v>
      </c>
      <c r="W65" s="38">
        <f>60*((60*(X65-U65))-V65)</f>
        <v>0</v>
      </c>
      <c r="X65" s="61">
        <f>X63-X64</f>
        <v>0</v>
      </c>
    </row>
    <row r="66" spans="2:24" s="71" customFormat="1" ht="15" thickBot="1" x14ac:dyDescent="0.35">
      <c r="B66" s="20" t="s">
        <v>17</v>
      </c>
      <c r="C66" s="7">
        <v>23</v>
      </c>
      <c r="D66" s="7">
        <v>25.1</v>
      </c>
      <c r="E66" s="24">
        <v>0</v>
      </c>
      <c r="F66" s="13">
        <f>C66+(D66/60)</f>
        <v>23.418333333333333</v>
      </c>
      <c r="G66" s="11"/>
      <c r="H66" s="12"/>
      <c r="J66" s="20" t="s">
        <v>36</v>
      </c>
      <c r="L66" s="64">
        <f>TRUNC(N66)</f>
        <v>67</v>
      </c>
      <c r="M66" s="38">
        <f>60*(N66-L66)</f>
        <v>34.183333333333508</v>
      </c>
      <c r="N66" s="63">
        <f>SUM(N61:N64)</f>
        <v>67.569722222222225</v>
      </c>
      <c r="P66" s="9"/>
    </row>
    <row r="67" spans="2:24" s="71" customFormat="1" ht="15" thickBot="1" x14ac:dyDescent="0.35">
      <c r="B67" s="20" t="s">
        <v>46</v>
      </c>
      <c r="C67" s="25">
        <v>15.7</v>
      </c>
      <c r="D67" s="70"/>
      <c r="E67" s="70"/>
      <c r="F67" s="26"/>
      <c r="G67" s="11"/>
      <c r="H67" s="12"/>
      <c r="J67" s="51"/>
      <c r="K67" s="52"/>
      <c r="L67" s="52"/>
      <c r="M67" s="52"/>
      <c r="N67" s="52"/>
      <c r="O67" s="52"/>
      <c r="P67" s="65"/>
    </row>
    <row r="68" spans="2:24" s="71" customFormat="1" x14ac:dyDescent="0.3">
      <c r="B68" s="27" t="s">
        <v>18</v>
      </c>
      <c r="C68" s="70"/>
      <c r="D68" s="70"/>
      <c r="E68" s="70"/>
      <c r="F68" s="19"/>
      <c r="G68" s="11"/>
      <c r="H68" s="12"/>
    </row>
    <row r="69" spans="2:24" s="71" customFormat="1" x14ac:dyDescent="0.3">
      <c r="B69" s="27"/>
      <c r="C69" s="70"/>
      <c r="D69" s="70"/>
      <c r="E69" s="70"/>
      <c r="F69" s="70"/>
      <c r="G69" s="11"/>
      <c r="H69" s="12"/>
    </row>
    <row r="70" spans="2:24" s="71" customFormat="1" ht="15" thickBot="1" x14ac:dyDescent="0.35">
      <c r="B70" s="27"/>
      <c r="C70" s="18" t="s">
        <v>14</v>
      </c>
      <c r="D70" s="18" t="s">
        <v>3</v>
      </c>
      <c r="E70" s="18" t="s">
        <v>0</v>
      </c>
      <c r="F70" s="28" t="s">
        <v>4</v>
      </c>
      <c r="G70" s="11"/>
      <c r="H70" s="12"/>
    </row>
    <row r="71" spans="2:24" s="71" customFormat="1" ht="15" thickBot="1" x14ac:dyDescent="0.35">
      <c r="B71" s="30" t="s">
        <v>19</v>
      </c>
      <c r="C71" s="7">
        <v>15</v>
      </c>
      <c r="D71" s="7">
        <v>0</v>
      </c>
      <c r="E71" s="7">
        <v>0</v>
      </c>
      <c r="F71" s="31">
        <f>C71+(D71+(E71/60))/60</f>
        <v>15</v>
      </c>
      <c r="G71" s="32" t="s">
        <v>20</v>
      </c>
      <c r="H71" s="12"/>
    </row>
    <row r="72" spans="2:24" s="71" customFormat="1" x14ac:dyDescent="0.3">
      <c r="B72" s="27"/>
      <c r="C72" s="70"/>
      <c r="D72" s="70"/>
      <c r="E72" s="70"/>
      <c r="F72" s="70"/>
      <c r="G72" s="11"/>
      <c r="H72" s="12"/>
    </row>
    <row r="73" spans="2:24" s="71" customFormat="1" x14ac:dyDescent="0.3">
      <c r="B73" s="20" t="s">
        <v>21</v>
      </c>
      <c r="C73" s="33">
        <f>TRUNC(F73)</f>
        <v>0</v>
      </c>
      <c r="D73" s="34">
        <f>60*(F73-C73)</f>
        <v>15.416666666666664</v>
      </c>
      <c r="E73" s="70"/>
      <c r="F73" s="35">
        <f>F58-F63</f>
        <v>0.25694444444444442</v>
      </c>
      <c r="G73" s="15"/>
      <c r="H73" s="16"/>
    </row>
    <row r="74" spans="2:24" s="71" customFormat="1" x14ac:dyDescent="0.3">
      <c r="B74" s="20" t="s">
        <v>22</v>
      </c>
      <c r="C74" s="33">
        <f>TRUNC(F74)</f>
        <v>23</v>
      </c>
      <c r="D74" s="36">
        <f>60*(F74-C74)</f>
        <v>25.09999999999998</v>
      </c>
      <c r="E74" s="70"/>
      <c r="F74" s="35">
        <f>F66+(E66*F73)/60</f>
        <v>23.418333333333333</v>
      </c>
      <c r="G74" s="14">
        <f>SIN(RADIANS(F74))</f>
        <v>0.39744153069768273</v>
      </c>
      <c r="H74" s="14">
        <f>COS(RADIANS(F74))</f>
        <v>0.91762750050152864</v>
      </c>
    </row>
    <row r="75" spans="2:24" s="71" customFormat="1" ht="15" thickBot="1" x14ac:dyDescent="0.35">
      <c r="B75" s="20" t="s">
        <v>23</v>
      </c>
      <c r="C75" s="37">
        <f>TRUNC(F75)</f>
        <v>198</v>
      </c>
      <c r="D75" s="38">
        <f>60*(F75-C75)</f>
        <v>31.949999999999932</v>
      </c>
      <c r="E75" s="70"/>
      <c r="F75" s="39">
        <f>F65+((F71+(E65/60))*F73)</f>
        <v>198.5325</v>
      </c>
      <c r="G75" s="15"/>
      <c r="H75" s="16"/>
    </row>
    <row r="76" spans="2:24" s="71" customFormat="1" ht="15" thickBot="1" x14ac:dyDescent="0.35">
      <c r="B76" s="27" t="s">
        <v>24</v>
      </c>
      <c r="C76" s="70"/>
      <c r="D76" s="70"/>
      <c r="E76" s="70"/>
      <c r="F76" s="40"/>
      <c r="G76" s="15"/>
      <c r="H76" s="16"/>
      <c r="J76" s="3" t="s">
        <v>37</v>
      </c>
      <c r="K76" s="4"/>
      <c r="L76" s="4" t="s">
        <v>14</v>
      </c>
      <c r="M76" s="4" t="s">
        <v>3</v>
      </c>
      <c r="N76" s="4"/>
      <c r="O76" s="53"/>
      <c r="P76" s="66"/>
    </row>
    <row r="77" spans="2:24" s="71" customFormat="1" ht="15" thickBot="1" x14ac:dyDescent="0.35">
      <c r="B77" s="6" t="s">
        <v>1</v>
      </c>
      <c r="C77" s="41">
        <f>TRUNC(F77)</f>
        <v>338</v>
      </c>
      <c r="D77" s="42">
        <f>60*(F77-C77)</f>
        <v>18.150000000000546</v>
      </c>
      <c r="E77" s="70"/>
      <c r="F77" s="43">
        <f>F76+F75-F60</f>
        <v>338.30250000000001</v>
      </c>
      <c r="H77" s="14">
        <f>COS(RADIANS(F77))</f>
        <v>0.92914870389536508</v>
      </c>
      <c r="J77" s="20" t="s">
        <v>36</v>
      </c>
      <c r="L77" s="64">
        <f>TRUNC(N77)</f>
        <v>67</v>
      </c>
      <c r="M77" s="38">
        <f>60*(N77-L77)</f>
        <v>34.183333333333508</v>
      </c>
      <c r="N77" s="63">
        <f>N66</f>
        <v>67.569722222222225</v>
      </c>
      <c r="P77" s="9"/>
    </row>
    <row r="78" spans="2:24" s="71" customFormat="1" ht="15" thickBot="1" x14ac:dyDescent="0.35">
      <c r="B78" s="20" t="s">
        <v>25</v>
      </c>
      <c r="C78" s="41">
        <f>TRUNC(F78)</f>
        <v>67</v>
      </c>
      <c r="D78" s="42">
        <f>60*(F78-C78)</f>
        <v>33.926311387559451</v>
      </c>
      <c r="E78" s="70"/>
      <c r="F78" s="44">
        <f>DEGREES(ASIN(G78))</f>
        <v>67.565438523125991</v>
      </c>
      <c r="G78" s="14">
        <f>(G59*G74)+(H59*H74*H77)</f>
        <v>0.92431599936326048</v>
      </c>
      <c r="H78" s="14">
        <f>COS(RADIANS(F78))</f>
        <v>0.38162800384811529</v>
      </c>
      <c r="J78" s="20" t="s">
        <v>25</v>
      </c>
      <c r="L78" s="64">
        <f>TRUNC(N78)</f>
        <v>67</v>
      </c>
      <c r="M78" s="67">
        <f>60*(N78-L78)</f>
        <v>33.926311387559451</v>
      </c>
      <c r="N78" s="63">
        <f>F78</f>
        <v>67.565438523125991</v>
      </c>
      <c r="P78" s="9"/>
    </row>
    <row r="79" spans="2:24" s="71" customFormat="1" ht="15" thickBot="1" x14ac:dyDescent="0.35">
      <c r="B79" s="6" t="s">
        <v>26</v>
      </c>
      <c r="C79" s="37">
        <f>TRUNC(F79)</f>
        <v>117</v>
      </c>
      <c r="D79" s="45">
        <f>60*(F79-C79)</f>
        <v>15.417945787170595</v>
      </c>
      <c r="E79" s="70"/>
      <c r="F79" s="44">
        <f>DEGREES(ACOS(H79))</f>
        <v>117.25696576311951</v>
      </c>
      <c r="H79" s="14">
        <f>(G74-(G59*G78))/(H59*H78)</f>
        <v>-0.45798199443754889</v>
      </c>
      <c r="J79" s="20" t="s">
        <v>38</v>
      </c>
      <c r="M79" s="42">
        <f>60*(N77-N78)</f>
        <v>0.25702194577405635</v>
      </c>
      <c r="P79" s="9"/>
    </row>
    <row r="80" spans="2:24" s="71" customFormat="1" ht="15" thickBot="1" x14ac:dyDescent="0.35">
      <c r="B80" s="46" t="s">
        <v>63</v>
      </c>
      <c r="D80" s="11"/>
      <c r="E80" s="70"/>
      <c r="F80" s="70"/>
      <c r="H80" s="12"/>
      <c r="J80" s="20" t="s">
        <v>39</v>
      </c>
      <c r="K80" s="78" t="s">
        <v>65</v>
      </c>
      <c r="M80" s="78" t="s">
        <v>66</v>
      </c>
      <c r="P80" s="9"/>
      <c r="T80" s="70"/>
      <c r="U80" s="70"/>
      <c r="V80" s="70"/>
      <c r="W80" s="70"/>
    </row>
    <row r="81" spans="2:23" s="71" customFormat="1" ht="15" thickBot="1" x14ac:dyDescent="0.35">
      <c r="B81" s="47" t="s">
        <v>27</v>
      </c>
      <c r="C81" s="41">
        <f>TRUNC(F81)</f>
        <v>117</v>
      </c>
      <c r="D81" s="42">
        <f>60*(F81-C81)</f>
        <v>15.417945787170595</v>
      </c>
      <c r="E81" s="55"/>
      <c r="F81" s="48">
        <f>F79</f>
        <v>117.25696576311951</v>
      </c>
      <c r="G81" s="49"/>
      <c r="H81" s="50"/>
      <c r="J81" s="47" t="s">
        <v>40</v>
      </c>
      <c r="K81" s="52"/>
      <c r="L81" s="52"/>
      <c r="M81" s="68">
        <f>F81</f>
        <v>117.25696576311951</v>
      </c>
      <c r="N81" s="52"/>
      <c r="O81" s="52"/>
      <c r="P81" s="65"/>
      <c r="T81" s="70"/>
      <c r="U81" s="70"/>
      <c r="V81" s="70"/>
      <c r="W81" s="7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 Stewart</dc:creator>
  <cp:lastModifiedBy>Al Stewart</cp:lastModifiedBy>
  <cp:lastPrinted>2021-12-06T01:33:03Z</cp:lastPrinted>
  <dcterms:created xsi:type="dcterms:W3CDTF">2021-05-02T16:32:17Z</dcterms:created>
  <dcterms:modified xsi:type="dcterms:W3CDTF">2022-06-19T16:43:37Z</dcterms:modified>
</cp:coreProperties>
</file>