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in\Documents\Navigation\"/>
    </mc:Choice>
  </mc:AlternateContent>
  <xr:revisionPtr revIDLastSave="0" documentId="13_ncr:1_{26A9E384-5147-457C-8658-1688B00D8169}" xr6:coauthVersionLast="47" xr6:coauthVersionMax="47" xr10:uidLastSave="{00000000-0000-0000-0000-000000000000}"/>
  <bookViews>
    <workbookView xWindow="3594" yWindow="354" windowWidth="13392" windowHeight="11496" xr2:uid="{E7BC7525-DF41-4C83-AC37-46832A2EDE73}"/>
  </bookViews>
  <sheets>
    <sheet name="23 Nov" sheetId="2" r:id="rId1"/>
    <sheet name="Sheet1" sheetId="1" r:id="rId2"/>
  </sheets>
  <definedNames>
    <definedName name="solver_adj" localSheetId="0" hidden="1">'23 Nov'!#REF!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'23 Nov'!#REF!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" i="2" l="1"/>
  <c r="P7" i="2" l="1"/>
  <c r="C14" i="2"/>
  <c r="P12" i="2"/>
  <c r="F16" i="2" s="1"/>
  <c r="P6" i="2"/>
  <c r="P19" i="2" s="1"/>
  <c r="P10" i="2"/>
  <c r="P20" i="2" l="1"/>
  <c r="P21" i="2"/>
  <c r="C21" i="2" s="1"/>
  <c r="D11" i="2"/>
  <c r="E11" i="2" s="1"/>
  <c r="E14" i="2"/>
  <c r="F14" i="2" s="1"/>
  <c r="G11" i="2"/>
  <c r="C12" i="2"/>
  <c r="E12" i="2"/>
  <c r="F12" i="2" s="1"/>
  <c r="E21" i="2" l="1"/>
  <c r="F21" i="2" s="1"/>
  <c r="F11" i="2"/>
  <c r="D6" i="2"/>
  <c r="D7" i="2"/>
  <c r="E7" i="2" l="1"/>
  <c r="F7" i="2" s="1"/>
  <c r="E6" i="2"/>
  <c r="F6" i="2" s="1"/>
  <c r="D19" i="2"/>
  <c r="E19" i="2" s="1"/>
  <c r="D20" i="2" l="1"/>
  <c r="P22" i="2"/>
  <c r="P24" i="2" s="1"/>
  <c r="F19" i="2"/>
  <c r="F24" i="2" l="1"/>
  <c r="D24" i="2"/>
  <c r="E24" i="2" s="1"/>
  <c r="D22" i="2"/>
  <c r="E20" i="2"/>
  <c r="F20" i="2" s="1"/>
  <c r="E22" i="2" l="1"/>
  <c r="F22" i="2" s="1"/>
</calcChain>
</file>

<file path=xl/sharedStrings.xml><?xml version="1.0" encoding="utf-8"?>
<sst xmlns="http://schemas.openxmlformats.org/spreadsheetml/2006/main" count="32" uniqueCount="23">
  <si>
    <t>°</t>
  </si>
  <si>
    <t>¢</t>
  </si>
  <si>
    <t>h</t>
  </si>
  <si>
    <t>m</t>
  </si>
  <si>
    <t>s</t>
  </si>
  <si>
    <t>Reduction</t>
  </si>
  <si>
    <t>y</t>
  </si>
  <si>
    <t>d</t>
  </si>
  <si>
    <t>Date</t>
  </si>
  <si>
    <r>
      <t xml:space="preserve">Average, </t>
    </r>
    <r>
      <rPr>
        <sz val="11"/>
        <color theme="1"/>
        <rFont val="Symbol"/>
        <family val="1"/>
        <charset val="2"/>
      </rPr>
      <t>`</t>
    </r>
    <r>
      <rPr>
        <i/>
        <sz val="11"/>
        <color theme="1"/>
        <rFont val="Times New Roman"/>
        <family val="1"/>
      </rPr>
      <t>t</t>
    </r>
  </si>
  <si>
    <r>
      <t xml:space="preserve">Difference, </t>
    </r>
    <r>
      <rPr>
        <sz val="11"/>
        <color theme="1"/>
        <rFont val="Symbol"/>
        <family val="1"/>
        <charset val="2"/>
      </rPr>
      <t>D</t>
    </r>
    <r>
      <rPr>
        <i/>
        <sz val="11"/>
        <color theme="1"/>
        <rFont val="Times New Roman"/>
        <family val="1"/>
      </rPr>
      <t>t</t>
    </r>
  </si>
  <si>
    <t>²</t>
  </si>
  <si>
    <r>
      <t xml:space="preserve">latitude, </t>
    </r>
    <r>
      <rPr>
        <i/>
        <sz val="11"/>
        <color theme="1"/>
        <rFont val="Times New Roman"/>
        <family val="1"/>
      </rPr>
      <t>L</t>
    </r>
  </si>
  <si>
    <t>N</t>
  </si>
  <si>
    <r>
      <t xml:space="preserve">Declination, </t>
    </r>
    <r>
      <rPr>
        <i/>
        <sz val="11"/>
        <color theme="1"/>
        <rFont val="Symbol"/>
        <family val="1"/>
        <charset val="2"/>
      </rPr>
      <t>d</t>
    </r>
  </si>
  <si>
    <r>
      <t xml:space="preserve">Hourly variation, </t>
    </r>
    <r>
      <rPr>
        <i/>
        <sz val="11"/>
        <color theme="1"/>
        <rFont val="Symbol"/>
        <family val="1"/>
        <charset val="2"/>
      </rPr>
      <t>d¢</t>
    </r>
  </si>
  <si>
    <t>Equation of Time</t>
  </si>
  <si>
    <r>
      <t>CT at</t>
    </r>
    <r>
      <rPr>
        <sz val="11"/>
        <color theme="1"/>
        <rFont val="Symbol"/>
        <family val="1"/>
        <charset val="2"/>
      </rPr>
      <t>`</t>
    </r>
    <r>
      <rPr>
        <i/>
        <sz val="11"/>
        <color theme="1"/>
        <rFont val="Times New Roman"/>
        <family val="1"/>
      </rPr>
      <t>t</t>
    </r>
  </si>
  <si>
    <t>CT at LAN</t>
  </si>
  <si>
    <t>EqT</t>
  </si>
  <si>
    <t>CT at LMN</t>
  </si>
  <si>
    <t>Longitude</t>
  </si>
  <si>
    <t>Declination Corr.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</si>
</sst>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"/>
    <numFmt numFmtId="166" formatCode="0.000"/>
    <numFmt numFmtId="167" formatCode="0.00000"/>
  </numFmts>
  <fonts count="5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i/>
      <sz val="11"/>
      <color theme="1"/>
      <name val="Times New Roman"/>
      <family val="1"/>
    </font>
    <font>
      <i/>
      <sz val="11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5" fontId="0" fillId="0" borderId="0" xfId="0" applyNumberFormat="1"/>
    <xf numFmtId="0" fontId="1" fillId="0" borderId="0" xfId="0" applyFont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/>
    <xf numFmtId="1" fontId="2" fillId="0" borderId="0" xfId="0" applyNumberFormat="1" applyFont="1" applyAlignment="1">
      <alignment horizontal="right"/>
    </xf>
    <xf numFmtId="166" fontId="0" fillId="0" borderId="0" xfId="0" applyNumberFormat="1"/>
    <xf numFmtId="165" fontId="0" fillId="0" borderId="0" xfId="0" applyNumberFormat="1" applyAlignment="1">
      <alignment horizontal="right"/>
    </xf>
    <xf numFmtId="167" fontId="0" fillId="0" borderId="0" xfId="0" applyNumberFormat="1"/>
    <xf numFmtId="165" fontId="0" fillId="0" borderId="0" xfId="0" applyNumberForma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60A9-BEA2-43F0-8908-E2F25C59F464}">
  <dimension ref="A2:AB24"/>
  <sheetViews>
    <sheetView tabSelected="1" workbookViewId="0">
      <selection activeCell="L18" sqref="L18"/>
    </sheetView>
  </sheetViews>
  <sheetFormatPr defaultRowHeight="14.4" x14ac:dyDescent="0.55000000000000004"/>
  <cols>
    <col min="1" max="1" width="12.7890625" customWidth="1"/>
    <col min="2" max="2" width="5.62890625" customWidth="1"/>
    <col min="3" max="3" width="6.26171875" customWidth="1"/>
    <col min="4" max="4" width="4.7890625" customWidth="1"/>
    <col min="5" max="5" width="5.15625" customWidth="1"/>
    <col min="6" max="6" width="5" customWidth="1"/>
    <col min="7" max="7" width="4.3671875" customWidth="1"/>
    <col min="8" max="8" width="2.62890625" bestFit="1" customWidth="1"/>
    <col min="9" max="9" width="4.26171875" customWidth="1"/>
    <col min="10" max="10" width="2.62890625" customWidth="1"/>
    <col min="11" max="11" width="4.47265625" customWidth="1"/>
    <col min="12" max="16" width="8.3671875" customWidth="1"/>
    <col min="17" max="17" width="7.89453125" customWidth="1"/>
    <col min="18" max="18" width="6.3671875" bestFit="1" customWidth="1"/>
    <col min="19" max="19" width="7.3671875" customWidth="1"/>
    <col min="20" max="20" width="6.3671875" style="1" customWidth="1"/>
    <col min="21" max="23" width="6.3671875" customWidth="1"/>
    <col min="24" max="24" width="8.26171875" customWidth="1"/>
    <col min="25" max="25" width="6.47265625" customWidth="1"/>
    <col min="26" max="27" width="6.15625" style="1" customWidth="1"/>
    <col min="28" max="28" width="5.3671875" style="2" customWidth="1"/>
    <col min="29" max="29" width="6.47265625" customWidth="1"/>
    <col min="30" max="30" width="10.26171875" customWidth="1"/>
    <col min="31" max="31" width="10.15625" customWidth="1"/>
    <col min="32" max="32" width="9.89453125" customWidth="1"/>
    <col min="33" max="33" width="2.7890625" bestFit="1" customWidth="1"/>
    <col min="34" max="34" width="4.3671875" bestFit="1" customWidth="1"/>
  </cols>
  <sheetData>
    <row r="2" spans="1:28" ht="18.3" x14ac:dyDescent="0.7">
      <c r="B2" s="3" t="s">
        <v>5</v>
      </c>
      <c r="C2" s="3"/>
      <c r="D2" s="3"/>
      <c r="E2" s="3"/>
      <c r="F2" s="3"/>
      <c r="G2" s="3"/>
      <c r="H2" s="3"/>
      <c r="I2" s="3"/>
      <c r="J2" s="3"/>
      <c r="K2" s="3"/>
      <c r="T2"/>
      <c r="X2" s="1"/>
      <c r="Y2" s="1"/>
      <c r="Z2" s="2"/>
      <c r="AA2"/>
      <c r="AB2"/>
    </row>
    <row r="3" spans="1:28" ht="13.5" customHeight="1" x14ac:dyDescent="0.7">
      <c r="C3" s="7"/>
      <c r="D3" s="5" t="s">
        <v>6</v>
      </c>
      <c r="E3" s="5" t="s">
        <v>3</v>
      </c>
      <c r="F3" s="5" t="s">
        <v>7</v>
      </c>
      <c r="G3" s="7"/>
      <c r="H3" s="7"/>
      <c r="I3" s="7"/>
      <c r="J3" s="7"/>
      <c r="K3" s="7"/>
      <c r="T3"/>
      <c r="Y3" s="1"/>
      <c r="AA3" s="2"/>
      <c r="AB3"/>
    </row>
    <row r="4" spans="1:28" ht="14.5" customHeight="1" x14ac:dyDescent="0.7">
      <c r="A4" t="s">
        <v>8</v>
      </c>
      <c r="C4" s="7"/>
      <c r="D4" s="8">
        <v>2021</v>
      </c>
      <c r="E4" s="8">
        <v>11</v>
      </c>
      <c r="F4" s="8">
        <v>23</v>
      </c>
      <c r="G4" s="7"/>
      <c r="H4" s="7"/>
      <c r="I4" s="7"/>
      <c r="J4" s="7"/>
      <c r="K4" s="7"/>
      <c r="T4"/>
      <c r="Y4" s="1"/>
      <c r="AA4" s="2"/>
      <c r="AB4"/>
    </row>
    <row r="5" spans="1:28" ht="15" customHeight="1" x14ac:dyDescent="0.7">
      <c r="C5" s="7"/>
      <c r="D5" s="5" t="s">
        <v>2</v>
      </c>
      <c r="E5" s="5" t="s">
        <v>3</v>
      </c>
      <c r="F5" s="5" t="s">
        <v>4</v>
      </c>
      <c r="G5" s="7"/>
      <c r="H5" s="7"/>
      <c r="I5" s="7"/>
      <c r="T5"/>
      <c r="V5" s="1"/>
      <c r="W5" s="1"/>
      <c r="X5" s="2"/>
      <c r="Z5"/>
      <c r="AA5"/>
      <c r="AB5"/>
    </row>
    <row r="6" spans="1:28" ht="14.7" x14ac:dyDescent="0.55000000000000004">
      <c r="A6" t="s">
        <v>9</v>
      </c>
      <c r="D6">
        <f>INT(P6)</f>
        <v>11</v>
      </c>
      <c r="E6">
        <f>INT(60*(P6-D6))</f>
        <v>48</v>
      </c>
      <c r="F6" s="2">
        <f>(P6-D6-E6/60)*3600</f>
        <v>23.999999999999755</v>
      </c>
      <c r="P6">
        <f>11+48/60+24/3600</f>
        <v>11.806666666666667</v>
      </c>
      <c r="T6"/>
      <c r="V6" s="1"/>
      <c r="W6" s="1"/>
      <c r="X6" s="2"/>
      <c r="Z6"/>
      <c r="AA6"/>
      <c r="AB6"/>
    </row>
    <row r="7" spans="1:28" ht="14.7" x14ac:dyDescent="0.55000000000000004">
      <c r="A7" t="s">
        <v>10</v>
      </c>
      <c r="D7">
        <f>INT(P7)</f>
        <v>2</v>
      </c>
      <c r="E7">
        <f>INT(60*(P7-D7))</f>
        <v>0</v>
      </c>
      <c r="F7" s="2">
        <f>(P7-D7-E7/60)*3600</f>
        <v>15.999999999999304</v>
      </c>
      <c r="P7" s="6">
        <f>2+16/3600</f>
        <v>2.0044444444444443</v>
      </c>
      <c r="T7"/>
      <c r="V7" s="1"/>
      <c r="W7" s="1"/>
      <c r="X7" s="2"/>
      <c r="Z7"/>
      <c r="AA7"/>
      <c r="AB7"/>
    </row>
    <row r="8" spans="1:28" x14ac:dyDescent="0.55000000000000004">
      <c r="F8" s="2"/>
      <c r="P8" s="6"/>
      <c r="T8"/>
      <c r="V8" s="1"/>
      <c r="W8" s="1"/>
      <c r="X8" s="2"/>
      <c r="Z8"/>
      <c r="AA8"/>
      <c r="AB8"/>
    </row>
    <row r="9" spans="1:28" ht="14.7" x14ac:dyDescent="0.55000000000000004">
      <c r="D9" s="10" t="s">
        <v>0</v>
      </c>
      <c r="E9" s="10" t="s">
        <v>1</v>
      </c>
      <c r="F9" s="10" t="s">
        <v>11</v>
      </c>
      <c r="S9" s="1"/>
      <c r="T9"/>
      <c r="Y9" s="1"/>
      <c r="AA9" s="2"/>
      <c r="AB9"/>
    </row>
    <row r="10" spans="1:28" x14ac:dyDescent="0.55000000000000004">
      <c r="A10" t="s">
        <v>12</v>
      </c>
      <c r="D10" s="9">
        <v>53</v>
      </c>
      <c r="E10" s="9">
        <v>11</v>
      </c>
      <c r="F10" s="9">
        <v>36</v>
      </c>
      <c r="G10" s="9" t="s">
        <v>13</v>
      </c>
      <c r="P10" s="6">
        <f>IF(G10="S",-1,1)*(D10+E10/60+F10/3600)</f>
        <v>53.193333333333328</v>
      </c>
      <c r="S10" s="1"/>
      <c r="T10"/>
      <c r="Y10" s="1"/>
      <c r="AA10" s="2"/>
      <c r="AB10"/>
    </row>
    <row r="11" spans="1:28" s="1" customFormat="1" ht="14.7" x14ac:dyDescent="0.55000000000000004">
      <c r="A11" t="s">
        <v>14</v>
      </c>
      <c r="B11"/>
      <c r="C11"/>
      <c r="D11">
        <f>INT(ABS(P11))</f>
        <v>20</v>
      </c>
      <c r="E11">
        <f>INT((ABS(P11)-D11)*60)</f>
        <v>26</v>
      </c>
      <c r="F11" s="1">
        <f>(ABS(P11)-D11-E11/60)*3600</f>
        <v>28.518000000006172</v>
      </c>
      <c r="G11" t="str">
        <f>IF(P11&gt;0,"N","S")</f>
        <v>S</v>
      </c>
      <c r="H11"/>
      <c r="I11"/>
      <c r="J11"/>
      <c r="K11"/>
      <c r="L11"/>
      <c r="M11"/>
      <c r="N11"/>
      <c r="O11"/>
      <c r="P11">
        <v>-20.441255000000002</v>
      </c>
      <c r="Q11" s="6">
        <v>-20.449801000000001</v>
      </c>
      <c r="R11"/>
      <c r="S11"/>
      <c r="T11"/>
      <c r="U11"/>
      <c r="V11"/>
      <c r="Y11" s="2"/>
    </row>
    <row r="12" spans="1:28" s="1" customFormat="1" ht="14.7" x14ac:dyDescent="0.55000000000000004">
      <c r="A12" t="s">
        <v>15</v>
      </c>
      <c r="B12"/>
      <c r="C12" s="4" t="str">
        <f>IF(P12&lt;0,"-","+")</f>
        <v>-</v>
      </c>
      <c r="D12"/>
      <c r="E12">
        <f>INT(ABS(60*P12))</f>
        <v>0</v>
      </c>
      <c r="F12" s="1">
        <f>(ABS(P12)-E12/60)*3600</f>
        <v>30.765599999996596</v>
      </c>
      <c r="G12"/>
      <c r="H12"/>
      <c r="I12"/>
      <c r="J12"/>
      <c r="K12"/>
      <c r="L12"/>
      <c r="M12"/>
      <c r="N12"/>
      <c r="O12"/>
      <c r="P12" s="6">
        <f>Q11-P11</f>
        <v>-8.5459999999990544E-3</v>
      </c>
      <c r="Q12"/>
      <c r="R12"/>
      <c r="T12"/>
      <c r="U12"/>
      <c r="V12"/>
      <c r="W12"/>
      <c r="X12"/>
      <c r="AA12" s="2"/>
    </row>
    <row r="13" spans="1:28" s="1" customFormat="1" x14ac:dyDescent="0.55000000000000004">
      <c r="A13"/>
      <c r="B13"/>
      <c r="C13" s="4"/>
      <c r="D13"/>
      <c r="E13" s="4" t="s">
        <v>3</v>
      </c>
      <c r="F13" s="4" t="s">
        <v>4</v>
      </c>
      <c r="G13"/>
      <c r="H13"/>
      <c r="I13"/>
      <c r="J13"/>
      <c r="K13"/>
      <c r="L13"/>
      <c r="M13"/>
      <c r="N13"/>
      <c r="O13"/>
      <c r="P13"/>
      <c r="Q13"/>
      <c r="R13"/>
      <c r="T13"/>
      <c r="U13"/>
      <c r="V13"/>
      <c r="W13"/>
      <c r="X13"/>
      <c r="AA13" s="2"/>
    </row>
    <row r="14" spans="1:28" s="1" customFormat="1" x14ac:dyDescent="0.55000000000000004">
      <c r="A14" t="s">
        <v>16</v>
      </c>
      <c r="B14"/>
      <c r="C14" s="4" t="str">
        <f>IF(P14&lt;0,"-","+")</f>
        <v>+</v>
      </c>
      <c r="D14"/>
      <c r="E14">
        <f>INT(ABS(P14))</f>
        <v>13</v>
      </c>
      <c r="F14" s="1">
        <f>(ABS(P14)-E14)*60</f>
        <v>33.89999999999997</v>
      </c>
      <c r="G14"/>
      <c r="H14"/>
      <c r="I14"/>
      <c r="J14"/>
      <c r="K14"/>
      <c r="L14"/>
      <c r="M14"/>
      <c r="N14"/>
      <c r="O14"/>
      <c r="P14">
        <f>13+33.9/60</f>
        <v>13.565</v>
      </c>
      <c r="Q14"/>
      <c r="R14"/>
      <c r="T14"/>
      <c r="U14"/>
      <c r="V14"/>
      <c r="W14"/>
      <c r="X14"/>
      <c r="AA14" s="2"/>
    </row>
    <row r="15" spans="1:28" s="1" customFormat="1" x14ac:dyDescent="0.55000000000000004">
      <c r="A15"/>
      <c r="B15"/>
      <c r="C15"/>
      <c r="D15"/>
      <c r="E15" s="5"/>
      <c r="F15" s="5"/>
      <c r="G15"/>
      <c r="H15"/>
      <c r="I15"/>
      <c r="J15"/>
      <c r="K15"/>
      <c r="L15"/>
      <c r="M15"/>
      <c r="N15"/>
      <c r="O15"/>
      <c r="P15"/>
      <c r="Q15"/>
      <c r="R15"/>
      <c r="T15"/>
      <c r="U15"/>
      <c r="V15"/>
      <c r="W15"/>
      <c r="X15"/>
      <c r="AA15" s="2"/>
    </row>
    <row r="16" spans="1:28" s="1" customFormat="1" x14ac:dyDescent="0.55000000000000004">
      <c r="A16" t="s">
        <v>22</v>
      </c>
      <c r="B16"/>
      <c r="C16"/>
      <c r="D16" s="14"/>
      <c r="E16" s="15"/>
      <c r="F16" s="2">
        <f>3600*P7*P12/30*(TAN(RADIANS(P10))/SIN(RADIANS(15*P7/2))-TAN(RADIANS(P11))/TAN(RADIANS(15*P7/2)))</f>
        <v>-13.443707163640587</v>
      </c>
      <c r="G16" t="s">
        <v>4</v>
      </c>
      <c r="H16"/>
      <c r="K16"/>
      <c r="L16"/>
      <c r="M16"/>
      <c r="N16"/>
      <c r="O16"/>
      <c r="P16"/>
      <c r="Q16"/>
      <c r="R16"/>
      <c r="T16"/>
      <c r="U16"/>
      <c r="V16"/>
      <c r="W16"/>
      <c r="X16"/>
      <c r="AA16" s="2"/>
    </row>
    <row r="17" spans="1:28" s="1" customFormat="1" x14ac:dyDescent="0.55000000000000004">
      <c r="A17"/>
      <c r="B17"/>
      <c r="C17"/>
      <c r="D17" s="12"/>
      <c r="E17" s="4"/>
      <c r="F17"/>
      <c r="G17"/>
      <c r="H17"/>
      <c r="K17"/>
      <c r="L17"/>
      <c r="M17"/>
      <c r="N17"/>
      <c r="O17"/>
      <c r="R17"/>
      <c r="T17"/>
      <c r="U17"/>
      <c r="V17"/>
      <c r="W17"/>
      <c r="X17"/>
      <c r="AA17" s="2"/>
    </row>
    <row r="18" spans="1:28" s="1" customFormat="1" x14ac:dyDescent="0.55000000000000004">
      <c r="A18"/>
      <c r="B18"/>
      <c r="C18"/>
      <c r="D18" s="5" t="s">
        <v>2</v>
      </c>
      <c r="E18" s="5" t="s">
        <v>3</v>
      </c>
      <c r="F18" s="5" t="s">
        <v>4</v>
      </c>
      <c r="G18"/>
      <c r="H18"/>
      <c r="I18" s="11"/>
      <c r="J18"/>
      <c r="K18"/>
      <c r="L18"/>
      <c r="M18"/>
      <c r="N18"/>
      <c r="O18"/>
      <c r="P18"/>
      <c r="Q18"/>
      <c r="R18"/>
      <c r="T18"/>
      <c r="U18"/>
      <c r="V18"/>
      <c r="W18"/>
      <c r="X18"/>
      <c r="AA18" s="2"/>
    </row>
    <row r="19" spans="1:28" ht="14.7" x14ac:dyDescent="0.55000000000000004">
      <c r="A19" t="s">
        <v>17</v>
      </c>
      <c r="D19">
        <f>INT(P19)</f>
        <v>11</v>
      </c>
      <c r="E19">
        <f>INT(60*(P19-D19))</f>
        <v>48</v>
      </c>
      <c r="F19">
        <f>(P19-D19-E19/60)*3600</f>
        <v>23.999999999999755</v>
      </c>
      <c r="P19">
        <f>P6</f>
        <v>11.806666666666667</v>
      </c>
      <c r="S19" s="1"/>
      <c r="T19"/>
      <c r="Y19" s="1"/>
      <c r="AA19" s="2"/>
      <c r="AB19"/>
    </row>
    <row r="20" spans="1:28" x14ac:dyDescent="0.55000000000000004">
      <c r="A20" t="s">
        <v>18</v>
      </c>
      <c r="D20">
        <f>INT(P20)</f>
        <v>11</v>
      </c>
      <c r="E20">
        <f>INT(60*(P20-D20))</f>
        <v>48</v>
      </c>
      <c r="F20">
        <f>(P20-D20-E20/60)*3600</f>
        <v>37.44370716364314</v>
      </c>
      <c r="P20" s="13">
        <f>P19-F16/3600</f>
        <v>11.810401029767679</v>
      </c>
      <c r="S20" s="1"/>
      <c r="T20"/>
      <c r="Y20" s="1"/>
      <c r="AA20" s="2"/>
      <c r="AB20"/>
    </row>
    <row r="21" spans="1:28" x14ac:dyDescent="0.55000000000000004">
      <c r="A21" t="s">
        <v>19</v>
      </c>
      <c r="C21" s="4" t="str">
        <f>IF(P21&lt;0,"-","+")</f>
        <v>+</v>
      </c>
      <c r="E21">
        <f>INT(ABS(P21))</f>
        <v>13</v>
      </c>
      <c r="F21" s="1">
        <f>(ABS(P21)-E21)*60</f>
        <v>33.89999999999997</v>
      </c>
      <c r="P21">
        <f>P14</f>
        <v>13.565</v>
      </c>
      <c r="S21" s="1"/>
      <c r="T21"/>
      <c r="Y21" s="1"/>
      <c r="AA21" s="2"/>
      <c r="AB21"/>
    </row>
    <row r="22" spans="1:28" x14ac:dyDescent="0.55000000000000004">
      <c r="A22" t="s">
        <v>20</v>
      </c>
      <c r="D22">
        <f>INT(P22)</f>
        <v>12</v>
      </c>
      <c r="E22">
        <f>INT(60*(P22-D22))</f>
        <v>2</v>
      </c>
      <c r="F22">
        <f>(P22-D22-E22/60)*3600</f>
        <v>11.343707163643588</v>
      </c>
      <c r="P22">
        <f>P20+P21/60</f>
        <v>12.036484363101012</v>
      </c>
      <c r="S22" s="1"/>
      <c r="T22"/>
      <c r="Y22" s="1"/>
      <c r="AA22" s="2"/>
      <c r="AB22"/>
    </row>
    <row r="23" spans="1:28" ht="14.7" x14ac:dyDescent="0.55000000000000004">
      <c r="D23" s="10" t="s">
        <v>0</v>
      </c>
      <c r="E23" s="10" t="s">
        <v>1</v>
      </c>
      <c r="F23" s="10"/>
      <c r="S23" s="1"/>
      <c r="T23"/>
      <c r="Y23" s="1"/>
      <c r="AA23" s="2"/>
      <c r="AB23"/>
    </row>
    <row r="24" spans="1:28" x14ac:dyDescent="0.55000000000000004">
      <c r="A24" t="s">
        <v>21</v>
      </c>
      <c r="D24">
        <f>INT(ABS(P24))</f>
        <v>0</v>
      </c>
      <c r="E24" s="2">
        <f>60*(ABS(P24)-D24)</f>
        <v>32.835926790910897</v>
      </c>
      <c r="F24" t="str">
        <f>IF(P24&gt;0,"W","E")</f>
        <v>W</v>
      </c>
      <c r="P24">
        <f>(P22-12)*15</f>
        <v>0.54726544651518161</v>
      </c>
    </row>
  </sheetData>
  <mergeCells count="1">
    <mergeCell ref="B2:K2"/>
  </mergeCells>
  <pageMargins left="0.7" right="0.7" top="0.75" bottom="0.75" header="0.3" footer="0.3"/>
  <ignoredErrors>
    <ignoredError sqref="E21:F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47142-73BA-49DC-914E-76FFFAC560CF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23 Nov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Stuart</dc:creator>
  <cp:lastModifiedBy>Robin Stuart</cp:lastModifiedBy>
  <dcterms:created xsi:type="dcterms:W3CDTF">2021-11-28T15:46:43Z</dcterms:created>
  <dcterms:modified xsi:type="dcterms:W3CDTF">2021-11-28T16:51:32Z</dcterms:modified>
</cp:coreProperties>
</file>