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27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<sst xmlns="http://schemas.openxmlformats.org/spreadsheetml/2006/main" count="65" uniqueCount="40">
  <si>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Star</t>
  </si>
  <si>
    <t>Theta Agl</t>
  </si>
  <si>
    <t>Xi Ser</t>
  </si>
  <si>
    <t>Difference</t>
  </si>
  <si>
    <t>Hours</t>
  </si>
  <si>
    <t>Degrees</t>
  </si>
  <si>
    <t>degrees</t>
  </si>
  <si>
    <t>Co-Dec</t>
  </si>
  <si>
    <t>Cos Co-Dec</t>
  </si>
  <si>
    <t>Sin Co-Dec</t>
  </si>
  <si>
    <t>Tester</t>
  </si>
  <si>
    <t>Cosine</t>
  </si>
  <si>
    <t>Side x1 to x2</t>
  </si>
  <si>
    <t>Right Ascen</t>
  </si>
  <si>
    <t>Dec</t>
  </si>
  <si>
    <t>Measured values from Laptop</t>
  </si>
  <si>
    <t>Dist Theta Agl to Xi Ser</t>
  </si>
  <si>
    <t>cm</t>
  </si>
  <si>
    <t>Alt Xi Ser</t>
  </si>
  <si>
    <t>Alt Theta Agl</t>
  </si>
  <si>
    <t>Altitude</t>
  </si>
  <si>
    <t>Co-altitude</t>
  </si>
  <si>
    <t>To plot Lat v LHA Aries curve for Theta Agl</t>
  </si>
  <si>
    <t>a=coalt</t>
  </si>
  <si>
    <t>cos a</t>
  </si>
  <si>
    <t>Lat</t>
  </si>
  <si>
    <t>b=CoLat</t>
  </si>
  <si>
    <t>cos b</t>
  </si>
  <si>
    <t>c=90+Dec</t>
  </si>
  <si>
    <t>cos c</t>
  </si>
  <si>
    <t>sin b</t>
  </si>
  <si>
    <t>sin c</t>
  </si>
  <si>
    <t>LHA x</t>
  </si>
  <si>
    <t>LHA Aries</t>
  </si>
  <si>
    <t>SHA</t>
  </si>
  <si>
    <t>SHA x</t>
  </si>
  <si>
    <t>To plot Lat v LHA Aries curve for Xi Ser</t>
  </si>
  <si>
    <t xml:space="preserve">or </t>
  </si>
  <si>
    <t>or</t>
  </si>
  <si>
    <t>Lattitude Puzzle  December 2017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</si>
</sst>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9">
      <selection activeCell="R30" sqref="R30"/>
    </sheetView>
  </sheetViews>
  <sheetFormatPr defaultColWidth="9.140625" defaultRowHeight="12.75"/>
  <cols>
    <col min="1" max="1" width="13.57421875" style="0" customWidth="1"/>
    <col min="2" max="2" width="8.421875" style="0" customWidth="1"/>
    <col min="3" max="3" width="5.421875" style="0" customWidth="1"/>
    <col min="4" max="4" width="8.28125" style="0" customWidth="1"/>
    <col min="5" max="5" width="9.28125" style="0" customWidth="1"/>
    <col min="6" max="6" width="10.140625" style="0" customWidth="1"/>
    <col min="8" max="8" width="8.7109375" style="0" customWidth="1"/>
    <col min="12" max="12" width="7.00390625" style="0" customWidth="1"/>
  </cols>
  <sheetData>
    <row r="1" s="9" customFormat="1" ht="12.75">
      <c r="A1" s="9" t="s">
        <v>39</v>
      </c>
    </row>
    <row r="4" spans="1:9" ht="12.75">
      <c r="A4" t="s">
        <v>0</v>
      </c>
      <c r="B4" t="s">
        <v>13</v>
      </c>
      <c r="D4" t="s">
        <v>14</v>
      </c>
      <c r="F4" t="s">
        <v>7</v>
      </c>
      <c r="G4" t="s">
        <v>9</v>
      </c>
      <c r="H4" t="s">
        <v>8</v>
      </c>
      <c r="I4" t="s">
        <v>34</v>
      </c>
    </row>
    <row r="5" spans="1:10" ht="12.75">
      <c r="A5" t="s">
        <v>1</v>
      </c>
      <c r="B5">
        <v>20.2033</v>
      </c>
      <c r="C5" t="s">
        <v>4</v>
      </c>
      <c r="D5">
        <v>0.766</v>
      </c>
      <c r="E5" t="s">
        <v>6</v>
      </c>
      <c r="F5">
        <f>90-D5</f>
        <v>89.234</v>
      </c>
      <c r="G5">
        <f>SIN(RADIANS(F5))</f>
        <v>0.9999106332817179</v>
      </c>
      <c r="H5" s="1">
        <f>COS(RADIANS(F5))</f>
        <v>0.013368823813403072</v>
      </c>
      <c r="I5" s="3">
        <f>360-B5*15</f>
        <v>56.950500000000034</v>
      </c>
      <c r="J5" t="s">
        <v>5</v>
      </c>
    </row>
    <row r="6" spans="1:8" ht="12.75">
      <c r="A6" t="s">
        <v>10</v>
      </c>
      <c r="F6">
        <v>30</v>
      </c>
      <c r="G6">
        <f>SIN(RADIANS(F6))</f>
        <v>0.49999999999999994</v>
      </c>
      <c r="H6" s="1">
        <f>COS(RADIANS(F6))</f>
        <v>0.8660254037844387</v>
      </c>
    </row>
    <row r="7" spans="1:10" ht="12.75">
      <c r="A7" t="s">
        <v>2</v>
      </c>
      <c r="B7">
        <v>17.643</v>
      </c>
      <c r="C7" t="s">
        <v>4</v>
      </c>
      <c r="D7">
        <v>15.406</v>
      </c>
      <c r="E7" t="s">
        <v>6</v>
      </c>
      <c r="F7">
        <f>90-D7</f>
        <v>74.594</v>
      </c>
      <c r="G7">
        <f>SIN(RADIANS(F7))</f>
        <v>0.9640675899763226</v>
      </c>
      <c r="H7" s="1">
        <f>COS(RADIANS(F7))</f>
        <v>0.2656570758651935</v>
      </c>
      <c r="I7" s="3">
        <f>360-B7*15</f>
        <v>95.35500000000002</v>
      </c>
      <c r="J7" t="s">
        <v>5</v>
      </c>
    </row>
    <row r="8" spans="1:8" ht="12.75">
      <c r="A8" t="s">
        <v>3</v>
      </c>
      <c r="B8">
        <f>B5-B7</f>
        <v>2.560299999999998</v>
      </c>
      <c r="C8" t="s">
        <v>4</v>
      </c>
      <c r="H8" t="s">
        <v>11</v>
      </c>
    </row>
    <row r="9" spans="1:8" ht="12.75">
      <c r="A9" t="s">
        <v>5</v>
      </c>
      <c r="B9">
        <f>B8*15</f>
        <v>38.40449999999997</v>
      </c>
      <c r="C9" t="s">
        <v>5</v>
      </c>
      <c r="H9">
        <f>COS(RADIANS(B9))</f>
        <v>0.7836446700761998</v>
      </c>
    </row>
    <row r="11" spans="1:3" ht="12.75">
      <c r="A11" s="4" t="s">
        <v>12</v>
      </c>
      <c r="B11" s="6">
        <f>DEGREES(ACOS(H5*H7+G5*G7*H9))</f>
        <v>40.62648234018016</v>
      </c>
      <c r="C11" s="4" t="s">
        <v>5</v>
      </c>
    </row>
    <row r="13" s="4" customFormat="1" ht="12.75">
      <c r="A13" s="4" t="s">
        <v>15</v>
      </c>
    </row>
    <row r="14" spans="1:4" ht="12.75">
      <c r="A14" t="s">
        <v>16</v>
      </c>
      <c r="C14">
        <v>18.45</v>
      </c>
      <c r="D14" t="s">
        <v>17</v>
      </c>
    </row>
    <row r="15" spans="5:7" ht="12.75">
      <c r="E15" t="s">
        <v>20</v>
      </c>
      <c r="G15" t="s">
        <v>21</v>
      </c>
    </row>
    <row r="16" spans="1:7" ht="12.75">
      <c r="A16" s="4" t="s">
        <v>18</v>
      </c>
      <c r="C16">
        <v>10.15</v>
      </c>
      <c r="D16" t="s">
        <v>17</v>
      </c>
      <c r="E16" s="5">
        <f>B11*C16/C14</f>
        <v>22.35007023050562</v>
      </c>
      <c r="F16" t="s">
        <v>5</v>
      </c>
      <c r="G16" s="2">
        <f>90-E16</f>
        <v>67.64992976949438</v>
      </c>
    </row>
    <row r="17" spans="1:7" ht="12.75">
      <c r="A17" s="4"/>
      <c r="E17" s="5"/>
      <c r="G17" s="2"/>
    </row>
    <row r="18" spans="1:7" ht="12.75">
      <c r="A18" s="4" t="s">
        <v>19</v>
      </c>
      <c r="C18">
        <v>4.15</v>
      </c>
      <c r="D18" t="s">
        <v>17</v>
      </c>
      <c r="E18" s="5">
        <f>B11*C18/C14</f>
        <v>9.138206054837273</v>
      </c>
      <c r="F18" t="s">
        <v>5</v>
      </c>
      <c r="G18" s="2">
        <f>90-E18</f>
        <v>80.86179394516273</v>
      </c>
    </row>
    <row r="20" s="9" customFormat="1" ht="12.75">
      <c r="A20" s="9" t="s">
        <v>22</v>
      </c>
    </row>
    <row r="22" spans="1:14" s="7" customFormat="1" ht="12.75">
      <c r="A22" s="7" t="s">
        <v>23</v>
      </c>
      <c r="B22" s="7" t="s">
        <v>24</v>
      </c>
      <c r="C22" s="7" t="s">
        <v>25</v>
      </c>
      <c r="D22" s="7" t="s">
        <v>26</v>
      </c>
      <c r="E22" s="7" t="s">
        <v>27</v>
      </c>
      <c r="F22" s="7" t="s">
        <v>28</v>
      </c>
      <c r="G22" s="7" t="s">
        <v>29</v>
      </c>
      <c r="H22" s="7" t="s">
        <v>30</v>
      </c>
      <c r="I22" s="7" t="s">
        <v>31</v>
      </c>
      <c r="J22" s="7" t="s">
        <v>32</v>
      </c>
      <c r="K22" s="7" t="s">
        <v>37</v>
      </c>
      <c r="L22" s="7" t="s">
        <v>35</v>
      </c>
      <c r="M22" s="7" t="s">
        <v>33</v>
      </c>
      <c r="N22" s="7" t="s">
        <v>38</v>
      </c>
    </row>
    <row r="23" spans="1:14" ht="12.75">
      <c r="A23" s="2">
        <f>G18</f>
        <v>80.86179394516273</v>
      </c>
      <c r="B23" s="1">
        <f>COS(RADIANS(A23))</f>
        <v>0.1588164607505919</v>
      </c>
      <c r="C23" s="4">
        <v>40</v>
      </c>
      <c r="D23">
        <f>90-C23</f>
        <v>50</v>
      </c>
      <c r="E23" s="1">
        <f>COS(RADIANS(D23))</f>
        <v>0.6427876096865394</v>
      </c>
      <c r="F23">
        <v>90.766</v>
      </c>
      <c r="G23" s="1">
        <f>COS(RADIANS(F23))</f>
        <v>-0.013368823813403171</v>
      </c>
      <c r="H23" s="1">
        <f>SIN(RADIANS(D23))</f>
        <v>0.766044443118978</v>
      </c>
      <c r="I23" s="1">
        <f>SIN(RADIANS(F23))</f>
        <v>0.9999106332817179</v>
      </c>
      <c r="J23" s="3">
        <f>DEGREES(ACOS((B23-E23*G23)/(H23*I23)))</f>
        <v>77.37567946642459</v>
      </c>
      <c r="K23" s="3">
        <f>-J23</f>
        <v>-77.37567946642459</v>
      </c>
      <c r="L23" s="3">
        <v>56.951</v>
      </c>
      <c r="M23" s="3">
        <f>K23-L23</f>
        <v>-134.3266794664246</v>
      </c>
      <c r="N23" s="8">
        <f>360+M23</f>
        <v>225.6733205335754</v>
      </c>
    </row>
    <row r="24" spans="1:14" ht="12.75">
      <c r="A24" s="2">
        <f>A23</f>
        <v>80.86179394516273</v>
      </c>
      <c r="B24" s="1">
        <f aca="true" t="shared" si="0" ref="B24:B33">COS(RADIANS(A24))</f>
        <v>0.1588164607505919</v>
      </c>
      <c r="C24" s="4">
        <f>C23+1</f>
        <v>41</v>
      </c>
      <c r="D24">
        <f aca="true" t="shared" si="1" ref="D24:D33">90-C24</f>
        <v>49</v>
      </c>
      <c r="E24" s="1">
        <f aca="true" t="shared" si="2" ref="E24:E33">COS(RADIANS(D24))</f>
        <v>0.6560590289905073</v>
      </c>
      <c r="F24">
        <v>90.766</v>
      </c>
      <c r="G24" s="1">
        <f aca="true" t="shared" si="3" ref="G24:G33">COS(RADIANS(F24))</f>
        <v>-0.013368823813403171</v>
      </c>
      <c r="H24" s="1">
        <f aca="true" t="shared" si="4" ref="H24:H33">SIN(RADIANS(D24))</f>
        <v>0.754709580222772</v>
      </c>
      <c r="I24" s="1">
        <f aca="true" t="shared" si="5" ref="I24:I33">SIN(RADIANS(F24))</f>
        <v>0.9999106332817179</v>
      </c>
      <c r="J24" s="3">
        <f aca="true" t="shared" si="6" ref="J24:J33">DEGREES(ACOS((B24-E24*G24)/(H24*I24)))</f>
        <v>77.1690593700316</v>
      </c>
      <c r="K24" s="3">
        <f aca="true" t="shared" si="7" ref="K24:K33">-J24</f>
        <v>-77.1690593700316</v>
      </c>
      <c r="L24" s="3">
        <v>56.951</v>
      </c>
      <c r="M24" s="3">
        <f aca="true" t="shared" si="8" ref="M24:M33">K24-L24</f>
        <v>-134.1200593700316</v>
      </c>
      <c r="N24" s="8">
        <f aca="true" t="shared" si="9" ref="N24:N33">360+M24</f>
        <v>225.8799406299684</v>
      </c>
    </row>
    <row r="25" spans="1:14" ht="12.75">
      <c r="A25" s="2">
        <f aca="true" t="shared" si="10" ref="A25:A33">A24</f>
        <v>80.86179394516273</v>
      </c>
      <c r="B25" s="1">
        <f t="shared" si="0"/>
        <v>0.1588164607505919</v>
      </c>
      <c r="C25" s="4">
        <f aca="true" t="shared" si="11" ref="C25:C33">C24+1</f>
        <v>42</v>
      </c>
      <c r="D25">
        <f t="shared" si="1"/>
        <v>48</v>
      </c>
      <c r="E25" s="1">
        <f t="shared" si="2"/>
        <v>0.6691306063588582</v>
      </c>
      <c r="F25">
        <v>90.766</v>
      </c>
      <c r="G25" s="1">
        <f t="shared" si="3"/>
        <v>-0.013368823813403171</v>
      </c>
      <c r="H25" s="1">
        <f t="shared" si="4"/>
        <v>0.7431448254773942</v>
      </c>
      <c r="I25" s="1">
        <f t="shared" si="5"/>
        <v>0.9999106332817179</v>
      </c>
      <c r="J25" s="3">
        <f t="shared" si="6"/>
        <v>76.95206558206576</v>
      </c>
      <c r="K25" s="3">
        <f t="shared" si="7"/>
        <v>-76.95206558206576</v>
      </c>
      <c r="L25" s="3">
        <v>56.951</v>
      </c>
      <c r="M25" s="3">
        <f t="shared" si="8"/>
        <v>-133.90306558206575</v>
      </c>
      <c r="N25" s="8">
        <f t="shared" si="9"/>
        <v>226.09693441793425</v>
      </c>
    </row>
    <row r="26" spans="1:14" ht="12.75">
      <c r="A26" s="2">
        <f t="shared" si="10"/>
        <v>80.86179394516273</v>
      </c>
      <c r="B26" s="1">
        <f t="shared" si="0"/>
        <v>0.1588164607505919</v>
      </c>
      <c r="C26" s="4">
        <f t="shared" si="11"/>
        <v>43</v>
      </c>
      <c r="D26">
        <f t="shared" si="1"/>
        <v>47</v>
      </c>
      <c r="E26" s="1">
        <f t="shared" si="2"/>
        <v>0.6819983600624985</v>
      </c>
      <c r="F26">
        <v>90.766</v>
      </c>
      <c r="G26" s="1">
        <f t="shared" si="3"/>
        <v>-0.013368823813403171</v>
      </c>
      <c r="H26" s="1">
        <f t="shared" si="4"/>
        <v>0.7313537016191705</v>
      </c>
      <c r="I26" s="1">
        <f t="shared" si="5"/>
        <v>0.9999106332817179</v>
      </c>
      <c r="J26" s="3">
        <f t="shared" si="6"/>
        <v>76.7240478352353</v>
      </c>
      <c r="K26" s="3">
        <f t="shared" si="7"/>
        <v>-76.7240478352353</v>
      </c>
      <c r="L26" s="3">
        <v>56.951</v>
      </c>
      <c r="M26" s="3">
        <f t="shared" si="8"/>
        <v>-133.6750478352353</v>
      </c>
      <c r="N26" s="8">
        <f t="shared" si="9"/>
        <v>226.3249521647647</v>
      </c>
    </row>
    <row r="27" spans="1:14" ht="12.75">
      <c r="A27" s="2">
        <f t="shared" si="10"/>
        <v>80.86179394516273</v>
      </c>
      <c r="B27" s="1">
        <f t="shared" si="0"/>
        <v>0.1588164607505919</v>
      </c>
      <c r="C27" s="4">
        <f t="shared" si="11"/>
        <v>44</v>
      </c>
      <c r="D27">
        <f t="shared" si="1"/>
        <v>46</v>
      </c>
      <c r="E27" s="1">
        <f t="shared" si="2"/>
        <v>0.6946583704589973</v>
      </c>
      <c r="F27">
        <v>90.766</v>
      </c>
      <c r="G27" s="1">
        <f t="shared" si="3"/>
        <v>-0.013368823813403171</v>
      </c>
      <c r="H27" s="1">
        <f t="shared" si="4"/>
        <v>0.7193398003386511</v>
      </c>
      <c r="I27" s="1">
        <f t="shared" si="5"/>
        <v>0.9999106332817179</v>
      </c>
      <c r="J27" s="3">
        <f t="shared" si="6"/>
        <v>76.48429588310219</v>
      </c>
      <c r="K27" s="3">
        <f t="shared" si="7"/>
        <v>-76.48429588310219</v>
      </c>
      <c r="L27" s="3">
        <v>56.951</v>
      </c>
      <c r="M27" s="3">
        <f t="shared" si="8"/>
        <v>-133.43529588310219</v>
      </c>
      <c r="N27" s="8">
        <f t="shared" si="9"/>
        <v>226.56470411689781</v>
      </c>
    </row>
    <row r="28" spans="1:14" ht="12.75">
      <c r="A28" s="2">
        <f t="shared" si="10"/>
        <v>80.86179394516273</v>
      </c>
      <c r="B28" s="1">
        <f t="shared" si="0"/>
        <v>0.1588164607505919</v>
      </c>
      <c r="C28" s="4">
        <f t="shared" si="11"/>
        <v>45</v>
      </c>
      <c r="D28">
        <f t="shared" si="1"/>
        <v>45</v>
      </c>
      <c r="E28" s="1">
        <f t="shared" si="2"/>
        <v>0.7071067811865476</v>
      </c>
      <c r="F28">
        <v>90.766</v>
      </c>
      <c r="G28" s="1">
        <f t="shared" si="3"/>
        <v>-0.013368823813403171</v>
      </c>
      <c r="H28" s="1">
        <f t="shared" si="4"/>
        <v>0.7071067811865475</v>
      </c>
      <c r="I28" s="1">
        <f t="shared" si="5"/>
        <v>0.9999106332817179</v>
      </c>
      <c r="J28" s="3">
        <f t="shared" si="6"/>
        <v>76.23203254750611</v>
      </c>
      <c r="K28" s="3">
        <f t="shared" si="7"/>
        <v>-76.23203254750611</v>
      </c>
      <c r="L28" s="3">
        <v>56.951</v>
      </c>
      <c r="M28" s="3">
        <f t="shared" si="8"/>
        <v>-133.18303254750612</v>
      </c>
      <c r="N28" s="8">
        <f t="shared" si="9"/>
        <v>226.81696745249388</v>
      </c>
    </row>
    <row r="29" spans="1:14" ht="12.75">
      <c r="A29" s="2">
        <f t="shared" si="10"/>
        <v>80.86179394516273</v>
      </c>
      <c r="B29" s="1">
        <f t="shared" si="0"/>
        <v>0.1588164607505919</v>
      </c>
      <c r="C29" s="4">
        <f t="shared" si="11"/>
        <v>46</v>
      </c>
      <c r="D29">
        <f t="shared" si="1"/>
        <v>44</v>
      </c>
      <c r="E29" s="1">
        <f t="shared" si="2"/>
        <v>0.7193398003386512</v>
      </c>
      <c r="F29">
        <v>90.766</v>
      </c>
      <c r="G29" s="1">
        <f t="shared" si="3"/>
        <v>-0.013368823813403171</v>
      </c>
      <c r="H29" s="1">
        <f t="shared" si="4"/>
        <v>0.6946583704589973</v>
      </c>
      <c r="I29" s="1">
        <f t="shared" si="5"/>
        <v>0.9999106332817179</v>
      </c>
      <c r="J29" s="3">
        <f t="shared" si="6"/>
        <v>75.9664057584882</v>
      </c>
      <c r="K29" s="3">
        <f t="shared" si="7"/>
        <v>-75.9664057584882</v>
      </c>
      <c r="L29" s="3">
        <v>56.951</v>
      </c>
      <c r="M29" s="3">
        <f t="shared" si="8"/>
        <v>-132.9174057584882</v>
      </c>
      <c r="N29" s="8">
        <f t="shared" si="9"/>
        <v>227.0825942415118</v>
      </c>
    </row>
    <row r="30" spans="1:14" ht="12.75">
      <c r="A30" s="2">
        <f t="shared" si="10"/>
        <v>80.86179394516273</v>
      </c>
      <c r="B30" s="1">
        <f t="shared" si="0"/>
        <v>0.1588164607505919</v>
      </c>
      <c r="C30" s="4">
        <f t="shared" si="11"/>
        <v>47</v>
      </c>
      <c r="D30">
        <f t="shared" si="1"/>
        <v>43</v>
      </c>
      <c r="E30" s="1">
        <f t="shared" si="2"/>
        <v>0.7313537016191705</v>
      </c>
      <c r="F30">
        <v>90.766</v>
      </c>
      <c r="G30" s="1">
        <f t="shared" si="3"/>
        <v>-0.013368823813403171</v>
      </c>
      <c r="H30" s="1">
        <f t="shared" si="4"/>
        <v>0.6819983600624985</v>
      </c>
      <c r="I30" s="1">
        <f t="shared" si="5"/>
        <v>0.9999106332817179</v>
      </c>
      <c r="J30" s="3">
        <f t="shared" si="6"/>
        <v>75.68647941095553</v>
      </c>
      <c r="K30" s="3">
        <f t="shared" si="7"/>
        <v>-75.68647941095553</v>
      </c>
      <c r="L30" s="3">
        <v>56.951</v>
      </c>
      <c r="M30" s="3">
        <f t="shared" si="8"/>
        <v>-132.63747941095554</v>
      </c>
      <c r="N30" s="8">
        <f t="shared" si="9"/>
        <v>227.36252058904446</v>
      </c>
    </row>
    <row r="31" spans="1:14" ht="12.75">
      <c r="A31" s="2">
        <f t="shared" si="10"/>
        <v>80.86179394516273</v>
      </c>
      <c r="B31" s="1">
        <f t="shared" si="0"/>
        <v>0.1588164607505919</v>
      </c>
      <c r="C31" s="4">
        <f t="shared" si="11"/>
        <v>48</v>
      </c>
      <c r="D31">
        <f t="shared" si="1"/>
        <v>42</v>
      </c>
      <c r="E31" s="1">
        <f t="shared" si="2"/>
        <v>0.7431448254773942</v>
      </c>
      <c r="F31">
        <v>90.766</v>
      </c>
      <c r="G31" s="1">
        <f t="shared" si="3"/>
        <v>-0.013368823813403171</v>
      </c>
      <c r="H31" s="1">
        <f t="shared" si="4"/>
        <v>0.6691306063588582</v>
      </c>
      <c r="I31" s="1">
        <f t="shared" si="5"/>
        <v>0.9999106332817179</v>
      </c>
      <c r="J31" s="3">
        <f t="shared" si="6"/>
        <v>75.39122282599878</v>
      </c>
      <c r="K31" s="3">
        <f t="shared" si="7"/>
        <v>-75.39122282599878</v>
      </c>
      <c r="L31" s="3">
        <v>56.951</v>
      </c>
      <c r="M31" s="3">
        <f t="shared" si="8"/>
        <v>-132.3422228259988</v>
      </c>
      <c r="N31" s="8">
        <f t="shared" si="9"/>
        <v>227.6577771740012</v>
      </c>
    </row>
    <row r="32" spans="1:14" ht="12.75">
      <c r="A32" s="2">
        <f t="shared" si="10"/>
        <v>80.86179394516273</v>
      </c>
      <c r="B32" s="1">
        <f t="shared" si="0"/>
        <v>0.1588164607505919</v>
      </c>
      <c r="C32" s="4">
        <f t="shared" si="11"/>
        <v>49</v>
      </c>
      <c r="D32">
        <f t="shared" si="1"/>
        <v>41</v>
      </c>
      <c r="E32" s="1">
        <f t="shared" si="2"/>
        <v>0.754709580222772</v>
      </c>
      <c r="F32">
        <v>90.766</v>
      </c>
      <c r="G32" s="1">
        <f t="shared" si="3"/>
        <v>-0.013368823813403171</v>
      </c>
      <c r="H32" s="1">
        <f t="shared" si="4"/>
        <v>0.6560590289905073</v>
      </c>
      <c r="I32" s="1">
        <f t="shared" si="5"/>
        <v>0.9999106332817179</v>
      </c>
      <c r="J32" s="3">
        <f t="shared" si="6"/>
        <v>75.07949855968529</v>
      </c>
      <c r="K32" s="3">
        <f t="shared" si="7"/>
        <v>-75.07949855968529</v>
      </c>
      <c r="L32" s="3">
        <v>56.951</v>
      </c>
      <c r="M32" s="3">
        <f t="shared" si="8"/>
        <v>-132.0304985596853</v>
      </c>
      <c r="N32" s="8">
        <f t="shared" si="9"/>
        <v>227.9695014403147</v>
      </c>
    </row>
    <row r="33" spans="1:14" ht="12.75">
      <c r="A33" s="2">
        <f t="shared" si="10"/>
        <v>80.86179394516273</v>
      </c>
      <c r="B33" s="1">
        <f t="shared" si="0"/>
        <v>0.1588164607505919</v>
      </c>
      <c r="C33" s="4">
        <f t="shared" si="11"/>
        <v>50</v>
      </c>
      <c r="D33">
        <f t="shared" si="1"/>
        <v>40</v>
      </c>
      <c r="E33" s="1">
        <f t="shared" si="2"/>
        <v>0.766044443118978</v>
      </c>
      <c r="F33">
        <v>90.766</v>
      </c>
      <c r="G33" s="1">
        <f t="shared" si="3"/>
        <v>-0.013368823813403171</v>
      </c>
      <c r="H33" s="1">
        <f t="shared" si="4"/>
        <v>0.6427876096865393</v>
      </c>
      <c r="I33" s="1">
        <f t="shared" si="5"/>
        <v>0.9999106332817179</v>
      </c>
      <c r="J33" s="3">
        <f t="shared" si="6"/>
        <v>74.75004824586098</v>
      </c>
      <c r="K33" s="3">
        <f t="shared" si="7"/>
        <v>-74.75004824586098</v>
      </c>
      <c r="L33" s="3">
        <v>56.951</v>
      </c>
      <c r="M33" s="3">
        <f t="shared" si="8"/>
        <v>-131.701048245861</v>
      </c>
      <c r="N33" s="8">
        <f t="shared" si="9"/>
        <v>228.298951754139</v>
      </c>
    </row>
    <row r="37" spans="1:4" ht="12.75">
      <c r="A37" s="9" t="s">
        <v>36</v>
      </c>
      <c r="B37" s="9"/>
      <c r="C37" s="9"/>
      <c r="D37" s="9"/>
    </row>
    <row r="39" spans="1:14" s="7" customFormat="1" ht="12.75">
      <c r="A39" s="7" t="s">
        <v>23</v>
      </c>
      <c r="B39" s="7" t="s">
        <v>24</v>
      </c>
      <c r="C39" s="7" t="s">
        <v>25</v>
      </c>
      <c r="D39" s="7" t="s">
        <v>26</v>
      </c>
      <c r="E39" s="7" t="s">
        <v>27</v>
      </c>
      <c r="F39" s="7" t="s">
        <v>28</v>
      </c>
      <c r="G39" s="7" t="s">
        <v>29</v>
      </c>
      <c r="H39" s="7" t="s">
        <v>30</v>
      </c>
      <c r="I39" s="7" t="s">
        <v>31</v>
      </c>
      <c r="J39" s="7" t="s">
        <v>32</v>
      </c>
      <c r="K39" s="7" t="s">
        <v>38</v>
      </c>
      <c r="L39" s="7" t="s">
        <v>35</v>
      </c>
      <c r="M39" s="7" t="s">
        <v>33</v>
      </c>
      <c r="N39" s="7" t="s">
        <v>38</v>
      </c>
    </row>
    <row r="40" spans="1:14" ht="12.75">
      <c r="A40" s="2">
        <f>G16</f>
        <v>67.64992976949438</v>
      </c>
      <c r="B40" s="1">
        <f>COS(RADIANS(A40))</f>
        <v>0.38026454640569857</v>
      </c>
      <c r="C40" s="4">
        <v>40</v>
      </c>
      <c r="D40">
        <f>90-C40</f>
        <v>50</v>
      </c>
      <c r="E40" s="1">
        <f>COS(RADIANS(D40))</f>
        <v>0.6427876096865394</v>
      </c>
      <c r="F40">
        <f>90+15.406</f>
        <v>105.406</v>
      </c>
      <c r="G40">
        <f>COS(RADIANS(F40))</f>
        <v>-0.2656570758651933</v>
      </c>
      <c r="H40" s="1">
        <f>SIN(RADIANS(D40))</f>
        <v>0.766044443118978</v>
      </c>
      <c r="I40" s="1">
        <f>SIN(RADIANS(F40))</f>
        <v>0.9640675899763226</v>
      </c>
      <c r="J40" s="3">
        <f>DEGREES(ACOS((B40-E40*G40)/(H40*I40)))</f>
        <v>41.744365247333725</v>
      </c>
      <c r="K40" s="3">
        <f>-J40</f>
        <v>-41.744365247333725</v>
      </c>
      <c r="L40">
        <v>95.355</v>
      </c>
      <c r="M40" s="3">
        <f>K40-L40</f>
        <v>-137.09936524733374</v>
      </c>
      <c r="N40" s="8">
        <f>360+M40</f>
        <v>222.90063475266626</v>
      </c>
    </row>
    <row r="41" spans="1:14" ht="12.75">
      <c r="A41" s="2">
        <v>67.6499</v>
      </c>
      <c r="B41" s="1">
        <f>COS(RADIANS(A41))</f>
        <v>0.3802650269496519</v>
      </c>
      <c r="C41" s="4">
        <f>C40+1</f>
        <v>41</v>
      </c>
      <c r="D41">
        <f aca="true" t="shared" si="12" ref="D41:D50">90-C41</f>
        <v>49</v>
      </c>
      <c r="E41" s="1">
        <f aca="true" t="shared" si="13" ref="E41:E50">COS(RADIANS(D41))</f>
        <v>0.6560590289905073</v>
      </c>
      <c r="F41">
        <f aca="true" t="shared" si="14" ref="F41:F50">90+15.406</f>
        <v>105.406</v>
      </c>
      <c r="G41">
        <f aca="true" t="shared" si="15" ref="G41:G50">COS(RADIANS(F41))</f>
        <v>-0.2656570758651933</v>
      </c>
      <c r="H41" s="1">
        <f aca="true" t="shared" si="16" ref="H41:H50">SIN(RADIANS(D41))</f>
        <v>0.754709580222772</v>
      </c>
      <c r="I41" s="1">
        <f aca="true" t="shared" si="17" ref="I41:I50">SIN(RADIANS(F41))</f>
        <v>0.9640675899763226</v>
      </c>
      <c r="J41" s="3">
        <f aca="true" t="shared" si="18" ref="J41:J50">DEGREES(ACOS((B41-E41*G41)/(H41*I41)))</f>
        <v>40.343676484878316</v>
      </c>
      <c r="K41" s="3">
        <f aca="true" t="shared" si="19" ref="K41:K50">-J41</f>
        <v>-40.343676484878316</v>
      </c>
      <c r="L41">
        <v>95.355</v>
      </c>
      <c r="M41" s="3">
        <f aca="true" t="shared" si="20" ref="M41:M50">K41-L41</f>
        <v>-135.69867648487832</v>
      </c>
      <c r="N41" s="8">
        <f aca="true" t="shared" si="21" ref="N41:N50">360+M41</f>
        <v>224.30132351512168</v>
      </c>
    </row>
    <row r="42" spans="1:14" ht="12.75">
      <c r="A42" s="2">
        <v>67.6499</v>
      </c>
      <c r="B42" s="1">
        <f aca="true" t="shared" si="22" ref="B42:B50">COS(RADIANS(A42))</f>
        <v>0.3802650269496519</v>
      </c>
      <c r="C42" s="4">
        <f aca="true" t="shared" si="23" ref="C42:C50">C41+1</f>
        <v>42</v>
      </c>
      <c r="D42">
        <f t="shared" si="12"/>
        <v>48</v>
      </c>
      <c r="E42" s="1">
        <f t="shared" si="13"/>
        <v>0.6691306063588582</v>
      </c>
      <c r="F42">
        <f t="shared" si="14"/>
        <v>105.406</v>
      </c>
      <c r="G42">
        <f t="shared" si="15"/>
        <v>-0.2656570758651933</v>
      </c>
      <c r="H42" s="1">
        <f t="shared" si="16"/>
        <v>0.7431448254773942</v>
      </c>
      <c r="I42" s="1">
        <f t="shared" si="17"/>
        <v>0.9640675899763226</v>
      </c>
      <c r="J42" s="3">
        <f t="shared" si="18"/>
        <v>38.84159064950744</v>
      </c>
      <c r="K42" s="3">
        <f t="shared" si="19"/>
        <v>-38.84159064950744</v>
      </c>
      <c r="L42">
        <v>95.355</v>
      </c>
      <c r="M42" s="3">
        <f t="shared" si="20"/>
        <v>-134.19659064950744</v>
      </c>
      <c r="N42" s="8">
        <f t="shared" si="21"/>
        <v>225.80340935049256</v>
      </c>
    </row>
    <row r="43" spans="1:14" ht="12.75">
      <c r="A43" s="2">
        <v>67.6499</v>
      </c>
      <c r="B43" s="1">
        <f t="shared" si="22"/>
        <v>0.3802650269496519</v>
      </c>
      <c r="C43" s="4">
        <f t="shared" si="23"/>
        <v>43</v>
      </c>
      <c r="D43">
        <f t="shared" si="12"/>
        <v>47</v>
      </c>
      <c r="E43" s="1">
        <f t="shared" si="13"/>
        <v>0.6819983600624985</v>
      </c>
      <c r="F43">
        <f t="shared" si="14"/>
        <v>105.406</v>
      </c>
      <c r="G43">
        <f t="shared" si="15"/>
        <v>-0.2656570758651933</v>
      </c>
      <c r="H43" s="1">
        <f t="shared" si="16"/>
        <v>0.7313537016191705</v>
      </c>
      <c r="I43" s="1">
        <f t="shared" si="17"/>
        <v>0.9640675899763226</v>
      </c>
      <c r="J43" s="3">
        <f t="shared" si="18"/>
        <v>37.22286156390027</v>
      </c>
      <c r="K43" s="3">
        <f t="shared" si="19"/>
        <v>-37.22286156390027</v>
      </c>
      <c r="L43">
        <v>95.355</v>
      </c>
      <c r="M43" s="3">
        <f t="shared" si="20"/>
        <v>-132.57786156390029</v>
      </c>
      <c r="N43" s="8">
        <f t="shared" si="21"/>
        <v>227.42213843609971</v>
      </c>
    </row>
    <row r="44" spans="1:14" ht="12.75">
      <c r="A44" s="2">
        <v>67.6499</v>
      </c>
      <c r="B44" s="1">
        <f t="shared" si="22"/>
        <v>0.3802650269496519</v>
      </c>
      <c r="C44" s="4">
        <f t="shared" si="23"/>
        <v>44</v>
      </c>
      <c r="D44">
        <f t="shared" si="12"/>
        <v>46</v>
      </c>
      <c r="E44" s="1">
        <f t="shared" si="13"/>
        <v>0.6946583704589973</v>
      </c>
      <c r="F44">
        <f t="shared" si="14"/>
        <v>105.406</v>
      </c>
      <c r="G44">
        <f t="shared" si="15"/>
        <v>-0.2656570758651933</v>
      </c>
      <c r="H44" s="1">
        <f t="shared" si="16"/>
        <v>0.7193398003386511</v>
      </c>
      <c r="I44" s="1">
        <f t="shared" si="17"/>
        <v>0.9640675899763226</v>
      </c>
      <c r="J44" s="3">
        <f t="shared" si="18"/>
        <v>35.46823390617093</v>
      </c>
      <c r="K44" s="3">
        <f t="shared" si="19"/>
        <v>-35.46823390617093</v>
      </c>
      <c r="L44">
        <v>95.355</v>
      </c>
      <c r="M44" s="3">
        <f t="shared" si="20"/>
        <v>-130.82323390617094</v>
      </c>
      <c r="N44" s="8">
        <f t="shared" si="21"/>
        <v>229.17676609382906</v>
      </c>
    </row>
    <row r="45" spans="1:14" ht="12.75">
      <c r="A45" s="2">
        <v>67.6499</v>
      </c>
      <c r="B45" s="1">
        <f t="shared" si="22"/>
        <v>0.3802650269496519</v>
      </c>
      <c r="C45" s="4">
        <f t="shared" si="23"/>
        <v>45</v>
      </c>
      <c r="D45">
        <f t="shared" si="12"/>
        <v>45</v>
      </c>
      <c r="E45" s="1">
        <f t="shared" si="13"/>
        <v>0.7071067811865476</v>
      </c>
      <c r="F45">
        <f t="shared" si="14"/>
        <v>105.406</v>
      </c>
      <c r="G45">
        <f t="shared" si="15"/>
        <v>-0.2656570758651933</v>
      </c>
      <c r="H45" s="1">
        <f t="shared" si="16"/>
        <v>0.7071067811865475</v>
      </c>
      <c r="I45" s="1">
        <f t="shared" si="17"/>
        <v>0.9640675899763226</v>
      </c>
      <c r="J45" s="3">
        <f t="shared" si="18"/>
        <v>33.552645898701655</v>
      </c>
      <c r="K45" s="3">
        <f t="shared" si="19"/>
        <v>-33.552645898701655</v>
      </c>
      <c r="L45">
        <v>95.355</v>
      </c>
      <c r="M45" s="3">
        <f t="shared" si="20"/>
        <v>-128.90764589870167</v>
      </c>
      <c r="N45" s="8">
        <f t="shared" si="21"/>
        <v>231.09235410129833</v>
      </c>
    </row>
    <row r="46" spans="1:14" ht="12.75">
      <c r="A46" s="2">
        <v>67.6499</v>
      </c>
      <c r="B46" s="1">
        <f t="shared" si="22"/>
        <v>0.3802650269496519</v>
      </c>
      <c r="C46" s="4">
        <f t="shared" si="23"/>
        <v>46</v>
      </c>
      <c r="D46">
        <f t="shared" si="12"/>
        <v>44</v>
      </c>
      <c r="E46" s="1">
        <f t="shared" si="13"/>
        <v>0.7193398003386512</v>
      </c>
      <c r="F46">
        <f t="shared" si="14"/>
        <v>105.406</v>
      </c>
      <c r="G46">
        <f t="shared" si="15"/>
        <v>-0.2656570758651933</v>
      </c>
      <c r="H46" s="1">
        <f t="shared" si="16"/>
        <v>0.6946583704589973</v>
      </c>
      <c r="I46" s="1">
        <f t="shared" si="17"/>
        <v>0.9640675899763226</v>
      </c>
      <c r="J46" s="3">
        <f t="shared" si="18"/>
        <v>31.442373791764698</v>
      </c>
      <c r="K46" s="3">
        <f t="shared" si="19"/>
        <v>-31.442373791764698</v>
      </c>
      <c r="L46">
        <v>95.355</v>
      </c>
      <c r="M46" s="3">
        <f t="shared" si="20"/>
        <v>-126.7973737917647</v>
      </c>
      <c r="N46" s="8">
        <f t="shared" si="21"/>
        <v>233.2026262082353</v>
      </c>
    </row>
    <row r="47" spans="1:14" ht="12.75">
      <c r="A47" s="2">
        <v>67.6499</v>
      </c>
      <c r="B47" s="1">
        <f t="shared" si="22"/>
        <v>0.3802650269496519</v>
      </c>
      <c r="C47" s="4">
        <f t="shared" si="23"/>
        <v>47</v>
      </c>
      <c r="D47">
        <f t="shared" si="12"/>
        <v>43</v>
      </c>
      <c r="E47" s="1">
        <f t="shared" si="13"/>
        <v>0.7313537016191705</v>
      </c>
      <c r="F47">
        <f t="shared" si="14"/>
        <v>105.406</v>
      </c>
      <c r="G47">
        <f t="shared" si="15"/>
        <v>-0.2656570758651933</v>
      </c>
      <c r="H47" s="1">
        <f t="shared" si="16"/>
        <v>0.6819983600624985</v>
      </c>
      <c r="I47" s="1">
        <f t="shared" si="17"/>
        <v>0.9640675899763226</v>
      </c>
      <c r="J47" s="3">
        <f t="shared" si="18"/>
        <v>29.090033024562853</v>
      </c>
      <c r="K47" s="3">
        <f t="shared" si="19"/>
        <v>-29.090033024562853</v>
      </c>
      <c r="L47">
        <v>95.355</v>
      </c>
      <c r="M47" s="3">
        <f t="shared" si="20"/>
        <v>-124.44503302456286</v>
      </c>
      <c r="N47" s="8">
        <f t="shared" si="21"/>
        <v>235.55496697543714</v>
      </c>
    </row>
    <row r="48" spans="1:14" ht="12.75">
      <c r="A48" s="2">
        <v>67.6499</v>
      </c>
      <c r="B48" s="1">
        <f t="shared" si="22"/>
        <v>0.3802650269496519</v>
      </c>
      <c r="C48" s="4">
        <f t="shared" si="23"/>
        <v>48</v>
      </c>
      <c r="D48">
        <f t="shared" si="12"/>
        <v>42</v>
      </c>
      <c r="E48" s="1">
        <f t="shared" si="13"/>
        <v>0.7431448254773942</v>
      </c>
      <c r="F48">
        <f t="shared" si="14"/>
        <v>105.406</v>
      </c>
      <c r="G48">
        <f t="shared" si="15"/>
        <v>-0.2656570758651933</v>
      </c>
      <c r="H48" s="1">
        <f t="shared" si="16"/>
        <v>0.6691306063588582</v>
      </c>
      <c r="I48" s="1">
        <f t="shared" si="17"/>
        <v>0.9640675899763226</v>
      </c>
      <c r="J48" s="3">
        <f t="shared" si="18"/>
        <v>26.42504269410279</v>
      </c>
      <c r="K48" s="3">
        <f t="shared" si="19"/>
        <v>-26.42504269410279</v>
      </c>
      <c r="L48">
        <v>95.355</v>
      </c>
      <c r="M48" s="3">
        <f t="shared" si="20"/>
        <v>-121.78004269410279</v>
      </c>
      <c r="N48" s="8">
        <f t="shared" si="21"/>
        <v>238.2199573058972</v>
      </c>
    </row>
    <row r="49" spans="1:14" ht="12.75">
      <c r="A49" s="2">
        <v>67.6499</v>
      </c>
      <c r="B49" s="1">
        <f t="shared" si="22"/>
        <v>0.3802650269496519</v>
      </c>
      <c r="C49" s="4">
        <f t="shared" si="23"/>
        <v>49</v>
      </c>
      <c r="D49">
        <f t="shared" si="12"/>
        <v>41</v>
      </c>
      <c r="E49" s="1">
        <f t="shared" si="13"/>
        <v>0.754709580222772</v>
      </c>
      <c r="F49">
        <f t="shared" si="14"/>
        <v>105.406</v>
      </c>
      <c r="G49">
        <f t="shared" si="15"/>
        <v>-0.2656570758651933</v>
      </c>
      <c r="H49" s="1">
        <f t="shared" si="16"/>
        <v>0.6560590289905073</v>
      </c>
      <c r="I49" s="1">
        <f t="shared" si="17"/>
        <v>0.9640675899763226</v>
      </c>
      <c r="J49" s="3">
        <f t="shared" si="18"/>
        <v>23.33314440816215</v>
      </c>
      <c r="K49" s="3">
        <f t="shared" si="19"/>
        <v>-23.33314440816215</v>
      </c>
      <c r="L49">
        <v>95.355</v>
      </c>
      <c r="M49" s="3">
        <f t="shared" si="20"/>
        <v>-118.68814440816215</v>
      </c>
      <c r="N49" s="8">
        <f t="shared" si="21"/>
        <v>241.31185559183785</v>
      </c>
    </row>
    <row r="50" spans="1:14" ht="12.75">
      <c r="A50" s="2">
        <v>67.6499</v>
      </c>
      <c r="B50" s="1">
        <f t="shared" si="22"/>
        <v>0.3802650269496519</v>
      </c>
      <c r="C50" s="4">
        <f t="shared" si="23"/>
        <v>50</v>
      </c>
      <c r="D50">
        <f t="shared" si="12"/>
        <v>40</v>
      </c>
      <c r="E50" s="1">
        <f t="shared" si="13"/>
        <v>0.766044443118978</v>
      </c>
      <c r="F50">
        <f t="shared" si="14"/>
        <v>105.406</v>
      </c>
      <c r="G50">
        <f t="shared" si="15"/>
        <v>-0.2656570758651933</v>
      </c>
      <c r="H50" s="1">
        <f t="shared" si="16"/>
        <v>0.6427876096865393</v>
      </c>
      <c r="I50" s="1">
        <f t="shared" si="17"/>
        <v>0.9640675899763226</v>
      </c>
      <c r="J50" s="3">
        <f t="shared" si="18"/>
        <v>19.603883263217934</v>
      </c>
      <c r="K50" s="3">
        <f t="shared" si="19"/>
        <v>-19.603883263217934</v>
      </c>
      <c r="L50">
        <v>95.355</v>
      </c>
      <c r="M50" s="3">
        <f t="shared" si="20"/>
        <v>-114.95888326321794</v>
      </c>
      <c r="N50" s="8">
        <f t="shared" si="21"/>
        <v>245.04111673678204</v>
      </c>
    </row>
    <row r="51" spans="1:5" ht="12.75">
      <c r="A51" s="2"/>
      <c r="B51" s="1"/>
      <c r="E51" s="1"/>
    </row>
    <row r="53" spans="1:13" ht="12.75">
      <c r="A53" s="2"/>
      <c r="B53" s="1"/>
      <c r="E53" s="1"/>
      <c r="H53" s="1"/>
      <c r="J53" s="3"/>
      <c r="K53" s="3"/>
      <c r="M53" s="3"/>
    </row>
  </sheetData>
  <printOptions gridLines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Pike</dc:creator>
  <cp:keywords/>
  <dc:description/>
  <cp:lastModifiedBy>Dave Pike</cp:lastModifiedBy>
  <cp:lastPrinted>2017-12-24T10:54:46Z</cp:lastPrinted>
  <dcterms:created xsi:type="dcterms:W3CDTF">2017-12-23T20:27:23Z</dcterms:created>
  <dcterms:modified xsi:type="dcterms:W3CDTF">2017-12-24T13:07:38Z</dcterms:modified>
  <cp:category/>
  <cp:version/>
  <cp:contentType/>
  <cp:contentStatus/>
</cp:coreProperties>
</file>